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672" windowWidth="18432" windowHeight="6936"/>
  </bookViews>
  <sheets>
    <sheet name="10% enroll dec" sheetId="1" r:id="rId1"/>
  </sheets>
  <calcPr calcId="145621"/>
</workbook>
</file>

<file path=xl/calcChain.xml><?xml version="1.0" encoding="utf-8"?>
<calcChain xmlns="http://schemas.openxmlformats.org/spreadsheetml/2006/main">
  <c r="J41" i="1" l="1"/>
  <c r="J36" i="1"/>
  <c r="J10" i="1" s="1"/>
  <c r="I22" i="1"/>
  <c r="I24" i="1" s="1"/>
  <c r="J19" i="1"/>
  <c r="E19" i="1"/>
  <c r="C17" i="1"/>
  <c r="E18" i="1" s="1"/>
  <c r="D18" i="1" s="1"/>
  <c r="D20" i="1" s="1"/>
  <c r="E13" i="1"/>
  <c r="E12" i="1"/>
  <c r="E20" i="1" s="1"/>
  <c r="D9" i="1"/>
  <c r="J8" i="1"/>
  <c r="J16" i="1" s="1"/>
  <c r="J7" i="1"/>
  <c r="J9" i="1" s="1"/>
  <c r="J15" i="1" l="1"/>
  <c r="I25" i="1" s="1"/>
  <c r="K26" i="1" s="1"/>
  <c r="J26" i="1" s="1"/>
  <c r="J28" i="1" s="1"/>
  <c r="J11" i="1"/>
  <c r="K19" i="1"/>
  <c r="K43" i="1"/>
  <c r="K27" i="1"/>
  <c r="K20" i="1"/>
  <c r="J30" i="1" l="1"/>
  <c r="K30" i="1" s="1"/>
  <c r="K28" i="1"/>
  <c r="I26" i="1"/>
</calcChain>
</file>

<file path=xl/sharedStrings.xml><?xml version="1.0" encoding="utf-8"?>
<sst xmlns="http://schemas.openxmlformats.org/spreadsheetml/2006/main" count="76" uniqueCount="54">
  <si>
    <t>2014-15 School Age Reconciliation Rates</t>
  </si>
  <si>
    <t>Total Cost Screen Calculation If Enrollment/Capacity % Decreases 10+% from 3 Year Avg</t>
  </si>
  <si>
    <t>A. Previous Methodology</t>
  </si>
  <si>
    <t>B. 10% decline in enrollment % from previous 3 yr avg</t>
  </si>
  <si>
    <t>1)</t>
  </si>
  <si>
    <t>Care Days</t>
  </si>
  <si>
    <t>2)</t>
  </si>
  <si>
    <t>Capacity Care Days</t>
  </si>
  <si>
    <t>3)</t>
  </si>
  <si>
    <t>Enrollment-to-Capacity % (1 divided by 2)</t>
  </si>
  <si>
    <t>4)</t>
  </si>
  <si>
    <t>*Prior 3 year average enrollment/capacity %</t>
  </si>
  <si>
    <t>Amount</t>
  </si>
  <si>
    <t>Per Diem</t>
  </si>
  <si>
    <t>5)</t>
  </si>
  <si>
    <t>Decrease in enrollment/capacity % (4 minus 3)</t>
  </si>
  <si>
    <t>Gross Costs</t>
  </si>
  <si>
    <t>Qualifies for enrollment adjustment factor</t>
  </si>
  <si>
    <t>NDC screen</t>
  </si>
  <si>
    <t>6)</t>
  </si>
  <si>
    <t>Total Cost Screen:</t>
  </si>
  <si>
    <t>Care days used in Total Cost Screen - lesser of:</t>
  </si>
  <si>
    <t>Last Year's Per diem</t>
  </si>
  <si>
    <t>6a)</t>
  </si>
  <si>
    <t>Care Days at 3 yr average enrollment % (2 x 4)</t>
  </si>
  <si>
    <t xml:space="preserve">Times approved growth </t>
  </si>
  <si>
    <t>6b)</t>
  </si>
  <si>
    <t>Care Days at 90% of capacity (2 x 90%)</t>
  </si>
  <si>
    <t>2014-15 Max per diem</t>
  </si>
  <si>
    <t>Total Cost Screen</t>
  </si>
  <si>
    <t>7)</t>
  </si>
  <si>
    <t>TCS Waiver</t>
  </si>
  <si>
    <t>8)</t>
  </si>
  <si>
    <t>Final Reimbursable $$</t>
  </si>
  <si>
    <t>9)</t>
  </si>
  <si>
    <t>Gross Per Diem using &lt; 6a or 6b</t>
  </si>
  <si>
    <t>10)</t>
  </si>
  <si>
    <t>11)</t>
  </si>
  <si>
    <t>12)</t>
  </si>
  <si>
    <t>Change in Final Reimbursable $$ (B11 less A8)</t>
  </si>
  <si>
    <t>*</t>
  </si>
  <si>
    <t>Prior 3 year average enrollment/capacity %:</t>
  </si>
  <si>
    <t>2011-12 Actual Care Days</t>
  </si>
  <si>
    <t>2012-13 Actual Care Days</t>
  </si>
  <si>
    <t>2013-14 Actual Care Days</t>
  </si>
  <si>
    <t>I)</t>
  </si>
  <si>
    <t>Prior 3 Year Actual Care Days</t>
  </si>
  <si>
    <t>2011-12 Capacity Care Days</t>
  </si>
  <si>
    <t>2012-13 Capacity Care Days</t>
  </si>
  <si>
    <t>2013-14 Capacity Care Days</t>
  </si>
  <si>
    <t>II)</t>
  </si>
  <si>
    <t>Prior 3 Year Capacity Care Days</t>
  </si>
  <si>
    <t xml:space="preserve">Prior 3 year average enrollment/capacity % </t>
  </si>
  <si>
    <t>(I divided by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</si>
</sst>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3" fontId="1" fillId="0" borderId="0" xfId="1" applyNumberFormat="1" applyFont="1" applyBorder="1"/>
    <xf numFmtId="10" fontId="1" fillId="0" borderId="0" xfId="1" applyNumberFormat="1" applyFont="1" applyBorder="1"/>
    <xf numFmtId="10" fontId="1" fillId="0" borderId="0" xfId="0" applyNumberFormat="1" applyFont="1"/>
    <xf numFmtId="0" fontId="4" fillId="0" borderId="0" xfId="1" applyFont="1" applyBorder="1" applyAlignment="1">
      <alignment horizontal="right"/>
    </xf>
    <xf numFmtId="0" fontId="1" fillId="0" borderId="0" xfId="0" applyFont="1" applyAlignment="1">
      <alignment horizontal="right"/>
    </xf>
    <xf numFmtId="10" fontId="1" fillId="2" borderId="0" xfId="1" applyNumberFormat="1" applyFont="1" applyFill="1" applyBorder="1"/>
    <xf numFmtId="164" fontId="1" fillId="0" borderId="0" xfId="1" applyNumberFormat="1" applyFont="1" applyFill="1" applyBorder="1" applyAlignment="1">
      <alignment horizontal="right"/>
    </xf>
    <xf numFmtId="7" fontId="1" fillId="0" borderId="0" xfId="1" applyNumberFormat="1" applyFont="1" applyBorder="1"/>
    <xf numFmtId="5" fontId="1" fillId="0" borderId="0" xfId="1" applyNumberFormat="1" applyFont="1" applyBorder="1"/>
    <xf numFmtId="164" fontId="1" fillId="0" borderId="0" xfId="1" applyNumberFormat="1" applyFont="1" applyBorder="1"/>
    <xf numFmtId="165" fontId="1" fillId="0" borderId="0" xfId="1" applyNumberFormat="1" applyFont="1" applyBorder="1"/>
    <xf numFmtId="10" fontId="1" fillId="0" borderId="1" xfId="1" applyNumberFormat="1" applyFont="1" applyBorder="1"/>
    <xf numFmtId="0" fontId="1" fillId="2" borderId="0" xfId="1" applyFont="1" applyFill="1" applyBorder="1"/>
    <xf numFmtId="3" fontId="1" fillId="2" borderId="0" xfId="1" applyNumberFormat="1" applyFont="1" applyFill="1" applyBorder="1"/>
    <xf numFmtId="3" fontId="4" fillId="0" borderId="0" xfId="1" applyNumberFormat="1" applyFont="1" applyBorder="1" applyAlignment="1">
      <alignment horizontal="right"/>
    </xf>
    <xf numFmtId="164" fontId="1" fillId="0" borderId="1" xfId="1" applyNumberFormat="1" applyFont="1" applyBorder="1"/>
    <xf numFmtId="7" fontId="1" fillId="0" borderId="1" xfId="1" applyNumberFormat="1" applyFont="1" applyBorder="1"/>
    <xf numFmtId="165" fontId="1" fillId="0" borderId="0" xfId="1" applyNumberFormat="1" applyFont="1" applyBorder="1" applyAlignment="1">
      <alignment horizontal="right"/>
    </xf>
    <xf numFmtId="165" fontId="1" fillId="0" borderId="0" xfId="0" applyNumberFormat="1" applyFont="1" applyBorder="1"/>
    <xf numFmtId="10" fontId="1" fillId="0" borderId="1" xfId="0" applyNumberFormat="1" applyFont="1" applyBorder="1"/>
    <xf numFmtId="165" fontId="1" fillId="0" borderId="1" xfId="0" applyNumberFormat="1" applyFont="1" applyBorder="1"/>
    <xf numFmtId="7" fontId="1" fillId="0" borderId="0" xfId="0" applyNumberFormat="1" applyFont="1" applyBorder="1"/>
    <xf numFmtId="5" fontId="1" fillId="0" borderId="0" xfId="1" applyNumberFormat="1" applyFont="1" applyFill="1" applyBorder="1"/>
    <xf numFmtId="5" fontId="1" fillId="0" borderId="1" xfId="1" applyNumberFormat="1" applyFont="1" applyBorder="1"/>
    <xf numFmtId="165" fontId="1" fillId="0" borderId="1" xfId="1" applyNumberFormat="1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I24" sqref="I24"/>
    </sheetView>
  </sheetViews>
  <sheetFormatPr defaultRowHeight="13.2" x14ac:dyDescent="0.25"/>
  <cols>
    <col min="1" max="1" width="3.6640625" style="1" customWidth="1"/>
    <col min="2" max="2" width="32.44140625" style="1" customWidth="1"/>
    <col min="3" max="5" width="8.88671875" style="1"/>
    <col min="6" max="6" width="2.6640625" style="1" customWidth="1"/>
    <col min="7" max="7" width="3.44140625" style="1" customWidth="1"/>
    <col min="8" max="8" width="39.21875" style="1" bestFit="1" customWidth="1"/>
    <col min="9" max="9" width="8.88671875" style="1"/>
    <col min="10" max="10" width="9.21875" style="1" bestFit="1" customWidth="1"/>
    <col min="11" max="16384" width="8.88671875" style="1"/>
  </cols>
  <sheetData>
    <row r="1" spans="1:11" x14ac:dyDescent="0.25">
      <c r="G1" s="2" t="s">
        <v>0</v>
      </c>
    </row>
    <row r="2" spans="1:11" x14ac:dyDescent="0.25">
      <c r="G2" s="2" t="s">
        <v>1</v>
      </c>
    </row>
    <row r="5" spans="1:11" x14ac:dyDescent="0.25">
      <c r="A5" s="3" t="s">
        <v>2</v>
      </c>
      <c r="B5" s="4"/>
      <c r="C5" s="4"/>
      <c r="D5" s="4"/>
      <c r="E5" s="4"/>
      <c r="G5" s="3" t="s">
        <v>3</v>
      </c>
      <c r="H5" s="4"/>
      <c r="I5" s="4"/>
      <c r="J5" s="4"/>
      <c r="K5" s="4"/>
    </row>
    <row r="6" spans="1:11" x14ac:dyDescent="0.25">
      <c r="A6" s="3"/>
      <c r="B6" s="4"/>
      <c r="C6" s="4"/>
      <c r="D6" s="4"/>
      <c r="E6" s="4"/>
      <c r="G6" s="5"/>
      <c r="H6" s="4"/>
      <c r="I6" s="4"/>
      <c r="J6" s="4"/>
      <c r="K6" s="4"/>
    </row>
    <row r="7" spans="1:11" x14ac:dyDescent="0.25">
      <c r="A7" s="5" t="s">
        <v>4</v>
      </c>
      <c r="B7" s="4" t="s">
        <v>5</v>
      </c>
      <c r="C7" s="4"/>
      <c r="D7" s="6">
        <v>4400</v>
      </c>
      <c r="E7" s="4"/>
      <c r="G7" s="5" t="s">
        <v>4</v>
      </c>
      <c r="H7" s="4" t="s">
        <v>5</v>
      </c>
      <c r="I7" s="4"/>
      <c r="J7" s="6">
        <f>D7</f>
        <v>4400</v>
      </c>
      <c r="K7" s="4"/>
    </row>
    <row r="8" spans="1:11" x14ac:dyDescent="0.25">
      <c r="A8" s="5" t="s">
        <v>6</v>
      </c>
      <c r="B8" s="4" t="s">
        <v>7</v>
      </c>
      <c r="C8" s="4"/>
      <c r="D8" s="6">
        <v>5400</v>
      </c>
      <c r="E8" s="4"/>
      <c r="G8" s="5" t="s">
        <v>6</v>
      </c>
      <c r="H8" s="4" t="s">
        <v>7</v>
      </c>
      <c r="I8" s="4"/>
      <c r="J8" s="6">
        <f>D8</f>
        <v>5400</v>
      </c>
      <c r="K8" s="4"/>
    </row>
    <row r="9" spans="1:11" x14ac:dyDescent="0.25">
      <c r="A9" s="5" t="s">
        <v>8</v>
      </c>
      <c r="B9" s="4" t="s">
        <v>9</v>
      </c>
      <c r="C9" s="4"/>
      <c r="D9" s="7">
        <f>D7/D8</f>
        <v>0.81481481481481477</v>
      </c>
      <c r="E9" s="4"/>
      <c r="G9" s="5" t="s">
        <v>8</v>
      </c>
      <c r="H9" s="4" t="s">
        <v>9</v>
      </c>
      <c r="I9" s="4"/>
      <c r="J9" s="7">
        <f>J7/J8</f>
        <v>0.81481481481481477</v>
      </c>
      <c r="K9" s="4"/>
    </row>
    <row r="10" spans="1:11" x14ac:dyDescent="0.25">
      <c r="A10" s="4"/>
      <c r="B10" s="4"/>
      <c r="C10" s="4"/>
      <c r="D10" s="4"/>
      <c r="E10" s="4"/>
      <c r="G10" s="5" t="s">
        <v>10</v>
      </c>
      <c r="H10" s="4" t="s">
        <v>11</v>
      </c>
      <c r="I10" s="4"/>
      <c r="J10" s="8">
        <f>$J$36/$J$41</f>
        <v>0.94085365853658531</v>
      </c>
    </row>
    <row r="11" spans="1:11" x14ac:dyDescent="0.25">
      <c r="A11" s="5"/>
      <c r="B11" s="4"/>
      <c r="C11" s="4"/>
      <c r="D11" s="9" t="s">
        <v>12</v>
      </c>
      <c r="E11" s="9" t="s">
        <v>13</v>
      </c>
      <c r="G11" s="10" t="s">
        <v>14</v>
      </c>
      <c r="H11" s="1" t="s">
        <v>15</v>
      </c>
      <c r="J11" s="11">
        <f>J10-J9</f>
        <v>0.12603884372177054</v>
      </c>
    </row>
    <row r="12" spans="1:11" x14ac:dyDescent="0.25">
      <c r="A12" s="5" t="s">
        <v>10</v>
      </c>
      <c r="B12" s="4" t="s">
        <v>16</v>
      </c>
      <c r="C12" s="4"/>
      <c r="D12" s="12">
        <v>750000</v>
      </c>
      <c r="E12" s="13">
        <f>D12/$D$7</f>
        <v>170.45454545454547</v>
      </c>
      <c r="H12" s="1" t="s">
        <v>17</v>
      </c>
    </row>
    <row r="13" spans="1:11" x14ac:dyDescent="0.25">
      <c r="A13" s="5" t="s">
        <v>14</v>
      </c>
      <c r="B13" s="4" t="s">
        <v>18</v>
      </c>
      <c r="C13" s="4"/>
      <c r="D13" s="14">
        <v>0</v>
      </c>
      <c r="E13" s="13">
        <f>D13/$D$7</f>
        <v>0</v>
      </c>
    </row>
    <row r="14" spans="1:11" x14ac:dyDescent="0.25">
      <c r="A14" s="5" t="s">
        <v>19</v>
      </c>
      <c r="B14" s="4" t="s">
        <v>20</v>
      </c>
      <c r="C14" s="4"/>
      <c r="D14" s="15"/>
      <c r="E14" s="13"/>
      <c r="G14" s="10" t="s">
        <v>19</v>
      </c>
      <c r="H14" s="1" t="s">
        <v>21</v>
      </c>
    </row>
    <row r="15" spans="1:11" x14ac:dyDescent="0.25">
      <c r="A15" s="5"/>
      <c r="B15" s="4" t="s">
        <v>22</v>
      </c>
      <c r="C15" s="16">
        <v>146.25</v>
      </c>
      <c r="D15" s="15"/>
      <c r="E15" s="13"/>
      <c r="G15" s="5" t="s">
        <v>23</v>
      </c>
      <c r="H15" s="4" t="s">
        <v>24</v>
      </c>
      <c r="I15" s="4"/>
      <c r="J15" s="6">
        <f>J8*J10</f>
        <v>5080.6097560975604</v>
      </c>
      <c r="K15" s="4"/>
    </row>
    <row r="16" spans="1:11" x14ac:dyDescent="0.25">
      <c r="A16" s="5"/>
      <c r="B16" s="4" t="s">
        <v>25</v>
      </c>
      <c r="C16" s="17">
        <v>3.7999999999999999E-2</v>
      </c>
      <c r="D16" s="15"/>
      <c r="E16" s="13"/>
      <c r="G16" s="5" t="s">
        <v>26</v>
      </c>
      <c r="H16" s="18" t="s">
        <v>27</v>
      </c>
      <c r="I16" s="18"/>
      <c r="J16" s="19">
        <f>J8*0.9</f>
        <v>4860</v>
      </c>
      <c r="K16" s="4"/>
    </row>
    <row r="17" spans="1:11" x14ac:dyDescent="0.25">
      <c r="A17" s="5"/>
      <c r="B17" s="4" t="s">
        <v>28</v>
      </c>
      <c r="C17" s="16">
        <f>C15*(1+C16)</f>
        <v>151.8075</v>
      </c>
      <c r="D17" s="15"/>
      <c r="E17" s="13"/>
      <c r="G17" s="5"/>
      <c r="H17" s="4"/>
      <c r="I17" s="4"/>
      <c r="J17" s="6"/>
      <c r="K17" s="4"/>
    </row>
    <row r="18" spans="1:11" x14ac:dyDescent="0.25">
      <c r="A18" s="5"/>
      <c r="B18" s="4" t="s">
        <v>29</v>
      </c>
      <c r="C18" s="4"/>
      <c r="D18" s="14">
        <f>E18*D7</f>
        <v>-82047.000000000044</v>
      </c>
      <c r="E18" s="13">
        <f>IF(C17-(E12+E13)&lt;0,C17-(E12+E13),0)</f>
        <v>-18.647045454545463</v>
      </c>
      <c r="G18" s="5"/>
      <c r="H18" s="4"/>
      <c r="I18" s="4"/>
      <c r="J18" s="20" t="s">
        <v>12</v>
      </c>
      <c r="K18" s="9" t="s">
        <v>13</v>
      </c>
    </row>
    <row r="19" spans="1:11" x14ac:dyDescent="0.25">
      <c r="A19" s="5" t="s">
        <v>30</v>
      </c>
      <c r="B19" s="4" t="s">
        <v>31</v>
      </c>
      <c r="C19" s="4"/>
      <c r="D19" s="21">
        <v>0</v>
      </c>
      <c r="E19" s="22">
        <f>D19/$D$7</f>
        <v>0</v>
      </c>
      <c r="G19" s="5" t="s">
        <v>30</v>
      </c>
      <c r="H19" s="4" t="s">
        <v>16</v>
      </c>
      <c r="I19" s="4"/>
      <c r="J19" s="14">
        <f>D12</f>
        <v>750000</v>
      </c>
      <c r="K19" s="23">
        <f>J19/$J$7</f>
        <v>170.45454545454547</v>
      </c>
    </row>
    <row r="20" spans="1:11" x14ac:dyDescent="0.25">
      <c r="A20" s="5" t="s">
        <v>32</v>
      </c>
      <c r="B20" s="4" t="s">
        <v>33</v>
      </c>
      <c r="C20" s="4"/>
      <c r="D20" s="15">
        <f>SUM(D12:D19)</f>
        <v>667953</v>
      </c>
      <c r="E20" s="13">
        <f>SUM(E12:E19)</f>
        <v>151.8075</v>
      </c>
      <c r="G20" s="5" t="s">
        <v>32</v>
      </c>
      <c r="H20" s="4" t="s">
        <v>18</v>
      </c>
      <c r="I20" s="4"/>
      <c r="J20" s="14">
        <v>0</v>
      </c>
      <c r="K20" s="23">
        <f>J20/$J$7</f>
        <v>0</v>
      </c>
    </row>
    <row r="21" spans="1:11" x14ac:dyDescent="0.25">
      <c r="G21" s="5" t="s">
        <v>34</v>
      </c>
      <c r="H21" s="4" t="s">
        <v>20</v>
      </c>
      <c r="I21" s="4"/>
      <c r="J21" s="14"/>
      <c r="K21" s="23"/>
    </row>
    <row r="22" spans="1:11" x14ac:dyDescent="0.25">
      <c r="G22" s="5"/>
      <c r="H22" s="4" t="s">
        <v>22</v>
      </c>
      <c r="I22" s="24">
        <f>C15</f>
        <v>146.25</v>
      </c>
      <c r="J22" s="14"/>
      <c r="K22" s="23"/>
    </row>
    <row r="23" spans="1:11" x14ac:dyDescent="0.25">
      <c r="G23" s="5"/>
      <c r="H23" s="4" t="s">
        <v>25</v>
      </c>
      <c r="I23" s="25">
        <v>3.7999999999999999E-2</v>
      </c>
      <c r="J23" s="14"/>
      <c r="K23" s="23"/>
    </row>
    <row r="24" spans="1:11" x14ac:dyDescent="0.25">
      <c r="G24" s="5"/>
      <c r="H24" s="4" t="s">
        <v>28</v>
      </c>
      <c r="I24" s="24">
        <f>I22*(1+I23)</f>
        <v>151.8075</v>
      </c>
      <c r="J24" s="14"/>
      <c r="K24" s="23"/>
    </row>
    <row r="25" spans="1:11" x14ac:dyDescent="0.25">
      <c r="G25" s="5"/>
      <c r="H25" s="4" t="s">
        <v>35</v>
      </c>
      <c r="I25" s="26">
        <f>(J19+J20)/MIN(J15,J16)</f>
        <v>154.32098765432099</v>
      </c>
      <c r="J25" s="14"/>
      <c r="K25" s="23"/>
    </row>
    <row r="26" spans="1:11" x14ac:dyDescent="0.25">
      <c r="G26" s="5"/>
      <c r="H26" s="4" t="s">
        <v>29</v>
      </c>
      <c r="I26" s="27">
        <f>IF(I24-I25&lt;0,I24-I25,0)</f>
        <v>-2.5134876543209828</v>
      </c>
      <c r="J26" s="28">
        <f>K26*J7</f>
        <v>-11059.345679012324</v>
      </c>
      <c r="K26" s="27">
        <f>IF(I24-I25&lt;0,I24-I25,0)</f>
        <v>-2.5134876543209828</v>
      </c>
    </row>
    <row r="27" spans="1:11" x14ac:dyDescent="0.25">
      <c r="G27" s="5" t="s">
        <v>36</v>
      </c>
      <c r="H27" s="4" t="s">
        <v>31</v>
      </c>
      <c r="I27" s="4"/>
      <c r="J27" s="29">
        <v>0</v>
      </c>
      <c r="K27" s="30">
        <f>J27/$J$7</f>
        <v>0</v>
      </c>
    </row>
    <row r="28" spans="1:11" x14ac:dyDescent="0.25">
      <c r="G28" s="5" t="s">
        <v>37</v>
      </c>
      <c r="H28" s="4" t="s">
        <v>33</v>
      </c>
      <c r="I28" s="4"/>
      <c r="J28" s="14">
        <f>SUM(J19:J27)</f>
        <v>738940.65432098764</v>
      </c>
      <c r="K28" s="23">
        <f>J28/$J$7</f>
        <v>167.94105780022446</v>
      </c>
    </row>
    <row r="29" spans="1:11" x14ac:dyDescent="0.25">
      <c r="G29" s="5"/>
      <c r="H29" s="4"/>
      <c r="I29" s="4"/>
      <c r="J29" s="14"/>
      <c r="K29" s="23"/>
    </row>
    <row r="30" spans="1:11" x14ac:dyDescent="0.25">
      <c r="G30" s="5" t="s">
        <v>38</v>
      </c>
      <c r="H30" s="4" t="s">
        <v>39</v>
      </c>
      <c r="I30" s="4"/>
      <c r="J30" s="14">
        <f>J28-D20</f>
        <v>70987.65432098764</v>
      </c>
      <c r="K30" s="23">
        <f>J30/$J$7</f>
        <v>16.133557800224462</v>
      </c>
    </row>
    <row r="32" spans="1:11" x14ac:dyDescent="0.25">
      <c r="G32" s="31" t="s">
        <v>40</v>
      </c>
      <c r="H32" s="4" t="s">
        <v>41</v>
      </c>
    </row>
    <row r="33" spans="7:11" x14ac:dyDescent="0.25">
      <c r="H33" s="1" t="s">
        <v>42</v>
      </c>
      <c r="I33" s="32">
        <v>5300</v>
      </c>
    </row>
    <row r="34" spans="7:11" x14ac:dyDescent="0.25">
      <c r="H34" s="1" t="s">
        <v>43</v>
      </c>
      <c r="I34" s="32">
        <v>5000</v>
      </c>
    </row>
    <row r="35" spans="7:11" x14ac:dyDescent="0.25">
      <c r="H35" s="1" t="s">
        <v>44</v>
      </c>
      <c r="I35" s="33">
        <v>5130</v>
      </c>
    </row>
    <row r="36" spans="7:11" x14ac:dyDescent="0.25">
      <c r="G36" s="10" t="s">
        <v>45</v>
      </c>
      <c r="H36" s="1" t="s">
        <v>46</v>
      </c>
      <c r="I36" s="32"/>
      <c r="J36" s="32">
        <f>SUM(I33:I35)</f>
        <v>15430</v>
      </c>
    </row>
    <row r="37" spans="7:11" x14ac:dyDescent="0.25">
      <c r="G37" s="10"/>
      <c r="I37" s="32"/>
    </row>
    <row r="38" spans="7:11" x14ac:dyDescent="0.25">
      <c r="G38" s="10"/>
      <c r="H38" s="1" t="s">
        <v>47</v>
      </c>
      <c r="I38" s="32">
        <v>5600</v>
      </c>
    </row>
    <row r="39" spans="7:11" x14ac:dyDescent="0.25">
      <c r="G39" s="10"/>
      <c r="H39" s="1" t="s">
        <v>48</v>
      </c>
      <c r="I39" s="32">
        <v>5400</v>
      </c>
    </row>
    <row r="40" spans="7:11" x14ac:dyDescent="0.25">
      <c r="G40" s="10"/>
      <c r="H40" s="1" t="s">
        <v>49</v>
      </c>
      <c r="I40" s="33">
        <v>5400</v>
      </c>
    </row>
    <row r="41" spans="7:11" x14ac:dyDescent="0.25">
      <c r="G41" s="10" t="s">
        <v>50</v>
      </c>
      <c r="H41" s="1" t="s">
        <v>51</v>
      </c>
      <c r="J41" s="32">
        <f>SUM(I38:I40)</f>
        <v>16400</v>
      </c>
    </row>
    <row r="43" spans="7:11" x14ac:dyDescent="0.25">
      <c r="H43" s="4" t="s">
        <v>52</v>
      </c>
      <c r="K43" s="8">
        <f>$J$36/$J$41</f>
        <v>0.94085365853658531</v>
      </c>
    </row>
    <row r="44" spans="7:11" x14ac:dyDescent="0.25">
      <c r="H44" s="1" t="s">
        <v>53</v>
      </c>
    </row>
  </sheetData>
  <pageMargins left="0.7" right="0.7" top="0.5" bottom="0.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10% enroll dec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2014-08-15T15:24:33Z</dcterms:created>
  <dcterms:modified xsi:type="dcterms:W3CDTF">2014-08-15T15:25:39Z</dcterms:modified>
</cp:coreProperties>
</file>