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zawisto\Documents\Min Wage\"/>
    </mc:Choice>
  </mc:AlternateContent>
  <xr:revisionPtr revIDLastSave="0" documentId="8_{EDC8552C-EC13-4DAF-A808-1A4F4D6C2F44}" xr6:coauthVersionLast="45" xr6:coauthVersionMax="45" xr10:uidLastSave="{00000000-0000-0000-0000-000000000000}"/>
  <bookViews>
    <workbookView xWindow="-120" yWindow="-120" windowWidth="21840" windowHeight="13140" tabRatio="864" xr2:uid="{E8B00C8F-57D8-4E01-9F39-FC7EF3D4A2F4}"/>
  </bookViews>
  <sheets>
    <sheet name="Funding Request" sheetId="4" r:id="rId1"/>
    <sheet name="Min. Wage Calculations" sheetId="32" r:id="rId2"/>
    <sheet name="NYC 1718 salary data" sheetId="30" r:id="rId3"/>
    <sheet name="LI-W 1718 salary data" sheetId="18" r:id="rId4"/>
    <sheet name="LI-W 1819 Salary &amp; Fringe" sheetId="24" state="hidden" r:id="rId5"/>
    <sheet name="All Programs" sheetId="12" state="hidden" r:id="rId6"/>
    <sheet name="Sheet1" sheetId="28" state="hidden" r:id="rId7"/>
    <sheet name="ROS 1718 salary data" sheetId="31" r:id="rId8"/>
    <sheet name="Minimum Wage Schedule" sheetId="1" r:id="rId9"/>
    <sheet name="Providers" sheetId="22" r:id="rId10"/>
    <sheet name="Calendar" sheetId="13" state="hidden" r:id="rId11"/>
    <sheet name="School Year" sheetId="14" state="hidden" r:id="rId12"/>
    <sheet name="RSU Provider 15-16" sheetId="11" state="hidden" r:id="rId13"/>
    <sheet name="RSU Provider 14-15" sheetId="9" state="hidden" r:id="rId14"/>
  </sheets>
  <externalReferences>
    <externalReference r:id="rId15"/>
    <externalReference r:id="rId16"/>
  </externalReferences>
  <definedNames>
    <definedName name="_xlnm._FilterDatabase" localSheetId="12" hidden="1">'RSU Provider 15-16'!$V$2:$W$611</definedName>
    <definedName name="BEDS">[1]Misc!$A$2:$A$14</definedName>
    <definedName name="Calendar">Calendar!$F$1:$F$130</definedName>
    <definedName name="Programs">'RSU Provider 15-16'!$Y$3:$Y$611</definedName>
    <definedName name="ProviderName">Providers!$B$4:$B$708</definedName>
    <definedName name="RateType">[1]Misc!$A$24:$A$27</definedName>
    <definedName name="RateYear">[1]Misc!$A$30:$A$38</definedName>
    <definedName name="School">'School Year'!$F$1:$F$448</definedName>
    <definedName name="SchoolV">'School Year'!$G$1:$G$448</definedName>
    <definedName name="Supervisors">[1]Misc!$A$17:$A$21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1" i="32" l="1"/>
  <c r="B63" i="32"/>
  <c r="A3" i="18" l="1"/>
  <c r="A3" i="31"/>
  <c r="A3" i="30"/>
  <c r="C6" i="4"/>
  <c r="B2" i="32" s="1"/>
  <c r="B3" i="32"/>
  <c r="B1" i="32"/>
  <c r="F71" i="32" l="1"/>
  <c r="B71" i="32"/>
  <c r="D71" i="32"/>
  <c r="F45" i="32"/>
  <c r="B45" i="32"/>
  <c r="D45" i="32"/>
  <c r="F30" i="32"/>
  <c r="D30" i="32"/>
  <c r="B30" i="32"/>
  <c r="B24" i="32"/>
  <c r="B19" i="32"/>
  <c r="B14" i="32"/>
  <c r="B9" i="32"/>
  <c r="B8" i="32"/>
  <c r="M6" i="1" l="1"/>
  <c r="L6" i="1"/>
  <c r="K6" i="1"/>
  <c r="M5" i="1"/>
  <c r="L5" i="1"/>
  <c r="K5" i="1"/>
  <c r="M4" i="1"/>
  <c r="L4" i="1"/>
  <c r="K4" i="1"/>
  <c r="M3" i="1"/>
  <c r="L3" i="1"/>
  <c r="K3" i="1"/>
  <c r="H2" i="1"/>
  <c r="G2" i="1"/>
  <c r="F2" i="1"/>
  <c r="H6" i="1"/>
  <c r="G6" i="1"/>
  <c r="H5" i="1"/>
  <c r="G5" i="1"/>
  <c r="H4" i="1"/>
  <c r="G4" i="1"/>
  <c r="H3" i="1"/>
  <c r="G3" i="1"/>
  <c r="F6" i="1"/>
  <c r="F3" i="1"/>
  <c r="F5" i="1"/>
  <c r="F4" i="1"/>
  <c r="N110" i="31" l="1"/>
  <c r="M110" i="31"/>
  <c r="L110" i="31"/>
  <c r="K110" i="31"/>
  <c r="J110" i="31"/>
  <c r="I110" i="31"/>
  <c r="G110" i="31"/>
  <c r="F110" i="31"/>
  <c r="E110" i="31"/>
  <c r="P108" i="31"/>
  <c r="O108" i="31"/>
  <c r="N108" i="31"/>
  <c r="M108" i="31"/>
  <c r="L108" i="31"/>
  <c r="L112" i="31" s="1"/>
  <c r="K108" i="31"/>
  <c r="J108" i="31"/>
  <c r="J112" i="31" s="1"/>
  <c r="I108" i="31"/>
  <c r="I112" i="31" s="1"/>
  <c r="H108" i="31"/>
  <c r="H112" i="31" s="1"/>
  <c r="G108" i="31"/>
  <c r="G112" i="31" s="1"/>
  <c r="F108" i="31"/>
  <c r="F112" i="31" s="1"/>
  <c r="E108" i="31"/>
  <c r="E112" i="31" s="1"/>
  <c r="D108" i="31"/>
  <c r="N90" i="31"/>
  <c r="M90" i="31"/>
  <c r="L90" i="31"/>
  <c r="K90" i="31"/>
  <c r="J90" i="31"/>
  <c r="I90" i="31"/>
  <c r="G90" i="31"/>
  <c r="F90" i="31"/>
  <c r="E90" i="31"/>
  <c r="P88" i="31"/>
  <c r="O88" i="31"/>
  <c r="N88" i="31"/>
  <c r="N92" i="31" s="1"/>
  <c r="M88" i="31"/>
  <c r="L88" i="31"/>
  <c r="K88" i="31"/>
  <c r="K92" i="31" s="1"/>
  <c r="J88" i="31"/>
  <c r="J92" i="31" s="1"/>
  <c r="I88" i="31"/>
  <c r="I92" i="31" s="1"/>
  <c r="H88" i="31"/>
  <c r="H92" i="31" s="1"/>
  <c r="G88" i="31"/>
  <c r="G92" i="31" s="1"/>
  <c r="F88" i="31"/>
  <c r="F92" i="31" s="1"/>
  <c r="E88" i="31"/>
  <c r="E92" i="31" s="1"/>
  <c r="D88" i="31"/>
  <c r="U110" i="30"/>
  <c r="T110" i="30"/>
  <c r="S110" i="30"/>
  <c r="R110" i="30"/>
  <c r="Q110" i="30"/>
  <c r="P110" i="30"/>
  <c r="O110" i="30"/>
  <c r="N110" i="30"/>
  <c r="L110" i="30"/>
  <c r="K110" i="30"/>
  <c r="J110" i="30"/>
  <c r="I110" i="30"/>
  <c r="H110" i="30"/>
  <c r="G110" i="30"/>
  <c r="F110" i="30"/>
  <c r="E110" i="30"/>
  <c r="U108" i="30"/>
  <c r="T108" i="30"/>
  <c r="S108" i="30"/>
  <c r="R108" i="30"/>
  <c r="Q108" i="30"/>
  <c r="Q112" i="30" s="1"/>
  <c r="P108" i="30"/>
  <c r="O108" i="30"/>
  <c r="N108" i="30"/>
  <c r="M108" i="30"/>
  <c r="M112" i="30" s="1"/>
  <c r="L108" i="30"/>
  <c r="K108" i="30"/>
  <c r="J108" i="30"/>
  <c r="J112" i="30" s="1"/>
  <c r="I108" i="30"/>
  <c r="H108" i="30"/>
  <c r="H112" i="30" s="1"/>
  <c r="G108" i="30"/>
  <c r="G112" i="30" s="1"/>
  <c r="F108" i="30"/>
  <c r="E108" i="30"/>
  <c r="D108" i="30"/>
  <c r="D112" i="30" s="1"/>
  <c r="U90" i="30"/>
  <c r="T90" i="30"/>
  <c r="S90" i="30"/>
  <c r="R90" i="30"/>
  <c r="Q90" i="30"/>
  <c r="P90" i="30"/>
  <c r="O90" i="30"/>
  <c r="N90" i="30"/>
  <c r="L90" i="30"/>
  <c r="K90" i="30"/>
  <c r="J90" i="30"/>
  <c r="I90" i="30"/>
  <c r="H90" i="30"/>
  <c r="G90" i="30"/>
  <c r="F90" i="30"/>
  <c r="E90" i="30"/>
  <c r="U88" i="30"/>
  <c r="T88" i="30"/>
  <c r="S88" i="30"/>
  <c r="R88" i="30"/>
  <c r="Q88" i="30"/>
  <c r="P88" i="30"/>
  <c r="P92" i="30" s="1"/>
  <c r="O88" i="30"/>
  <c r="N88" i="30"/>
  <c r="M88" i="30"/>
  <c r="M92" i="30" s="1"/>
  <c r="L88" i="30"/>
  <c r="L92" i="30" s="1"/>
  <c r="K88" i="30"/>
  <c r="J88" i="30"/>
  <c r="I88" i="30"/>
  <c r="I92" i="30" s="1"/>
  <c r="H88" i="30"/>
  <c r="G88" i="30"/>
  <c r="G92" i="30" s="1"/>
  <c r="F88" i="30"/>
  <c r="F92" i="30" s="1"/>
  <c r="E88" i="30"/>
  <c r="D88" i="30"/>
  <c r="B74" i="32" l="1"/>
  <c r="B75" i="32" s="1"/>
  <c r="B48" i="32"/>
  <c r="B49" i="32" s="1"/>
  <c r="B72" i="32"/>
  <c r="B46" i="32"/>
  <c r="F74" i="32"/>
  <c r="F75" i="32" s="1"/>
  <c r="F48" i="32"/>
  <c r="F49" i="32" s="1"/>
  <c r="D92" i="31"/>
  <c r="F72" i="32"/>
  <c r="F46" i="32"/>
  <c r="L92" i="31"/>
  <c r="M92" i="31"/>
  <c r="N112" i="31"/>
  <c r="M112" i="31"/>
  <c r="R92" i="30"/>
  <c r="S112" i="30"/>
  <c r="H92" i="30"/>
  <c r="I112" i="30"/>
  <c r="K112" i="31"/>
  <c r="O92" i="30"/>
  <c r="U92" i="30"/>
  <c r="P112" i="30"/>
  <c r="K112" i="30"/>
  <c r="E92" i="30"/>
  <c r="K92" i="30"/>
  <c r="Q92" i="30"/>
  <c r="S92" i="30"/>
  <c r="F112" i="30"/>
  <c r="L112" i="30"/>
  <c r="R112" i="30"/>
  <c r="N112" i="30"/>
  <c r="T112" i="30"/>
  <c r="J92" i="30"/>
  <c r="N92" i="30"/>
  <c r="T92" i="30"/>
  <c r="O112" i="30"/>
  <c r="U112" i="30"/>
  <c r="D112" i="31"/>
  <c r="D92" i="30"/>
  <c r="E112" i="30"/>
  <c r="B38" i="32" l="1"/>
  <c r="B39" i="32" s="1"/>
  <c r="B64" i="32"/>
  <c r="B62" i="32"/>
  <c r="B73" i="32"/>
  <c r="B76" i="32" s="1"/>
  <c r="B77" i="32" s="1"/>
  <c r="B47" i="32"/>
  <c r="B50" i="32" s="1"/>
  <c r="B51" i="32" s="1"/>
  <c r="B36" i="32"/>
  <c r="F38" i="32"/>
  <c r="F39" i="32" s="1"/>
  <c r="F63" i="32"/>
  <c r="F64" i="32" s="1"/>
  <c r="F73" i="32"/>
  <c r="F76" i="32"/>
  <c r="F77" i="32" s="1"/>
  <c r="F47" i="32"/>
  <c r="F50" i="32" s="1"/>
  <c r="F51" i="32" s="1"/>
  <c r="F61" i="32"/>
  <c r="F36" i="32"/>
  <c r="I144" i="24"/>
  <c r="B65" i="32" l="1"/>
  <c r="B37" i="32"/>
  <c r="B40" i="32" s="1"/>
  <c r="F62" i="32"/>
  <c r="F65" i="32" s="1"/>
  <c r="F66" i="32" s="1"/>
  <c r="F37" i="32"/>
  <c r="F40" i="32" s="1"/>
  <c r="E156" i="24"/>
  <c r="B41" i="32" l="1"/>
  <c r="B42" i="32" s="1"/>
  <c r="F41" i="32"/>
  <c r="F42" i="32" s="1"/>
  <c r="B66" i="32"/>
  <c r="B67" i="32" s="1"/>
  <c r="F67" i="32"/>
  <c r="R25" i="24"/>
  <c r="Q25" i="24"/>
  <c r="M23" i="24"/>
  <c r="L43" i="24"/>
  <c r="L25" i="24"/>
  <c r="L23" i="24"/>
  <c r="K25" i="24"/>
  <c r="K23" i="24"/>
  <c r="J25" i="24"/>
  <c r="J23" i="24"/>
  <c r="I25" i="24"/>
  <c r="I23" i="24"/>
  <c r="H23" i="24"/>
  <c r="G43" i="24"/>
  <c r="G23" i="24"/>
  <c r="F43" i="24"/>
  <c r="F23" i="24"/>
  <c r="D43" i="24"/>
  <c r="D25" i="24"/>
  <c r="D23" i="24"/>
  <c r="F43" i="32" l="1"/>
  <c r="F53" i="32" s="1"/>
  <c r="F54" i="32"/>
  <c r="B43" i="32"/>
  <c r="B53" i="32" s="1"/>
  <c r="B55" i="32" s="1"/>
  <c r="B54" i="32"/>
  <c r="B68" i="32"/>
  <c r="F68" i="32"/>
  <c r="F55" i="32"/>
  <c r="B69" i="32" l="1"/>
  <c r="B79" i="32" s="1"/>
  <c r="B81" i="32" s="1"/>
  <c r="B80" i="32"/>
  <c r="F80" i="32"/>
  <c r="F69" i="32"/>
  <c r="F79" i="32" s="1"/>
  <c r="F81" i="32" s="1"/>
  <c r="Q113" i="24"/>
  <c r="P113" i="24"/>
  <c r="O113" i="24"/>
  <c r="Q90" i="24"/>
  <c r="P90" i="24"/>
  <c r="O90" i="24"/>
  <c r="F113" i="24" l="1"/>
  <c r="E113" i="24"/>
  <c r="R111" i="24"/>
  <c r="S111" i="24"/>
  <c r="S115" i="24" s="1"/>
  <c r="R113" i="24"/>
  <c r="M113" i="24"/>
  <c r="L113" i="24"/>
  <c r="K113" i="24"/>
  <c r="J113" i="24"/>
  <c r="H113" i="24"/>
  <c r="G113" i="24"/>
  <c r="G111" i="24"/>
  <c r="H111" i="24"/>
  <c r="I111" i="24"/>
  <c r="I115" i="24" s="1"/>
  <c r="J111" i="24"/>
  <c r="J115" i="24" s="1"/>
  <c r="K111" i="24"/>
  <c r="L111" i="24"/>
  <c r="M111" i="24"/>
  <c r="M115" i="24" s="1"/>
  <c r="N111" i="24"/>
  <c r="O111" i="24"/>
  <c r="O115" i="24" s="1"/>
  <c r="P111" i="24"/>
  <c r="Q111" i="24"/>
  <c r="Q115" i="24" s="1"/>
  <c r="N115" i="24"/>
  <c r="R90" i="24"/>
  <c r="R88" i="24"/>
  <c r="S88" i="24"/>
  <c r="S92" i="24" s="1"/>
  <c r="M90" i="24"/>
  <c r="L90" i="24"/>
  <c r="K90" i="24"/>
  <c r="J90" i="24"/>
  <c r="H90" i="24"/>
  <c r="G90" i="24"/>
  <c r="F90" i="24"/>
  <c r="E90" i="24"/>
  <c r="G115" i="24" l="1"/>
  <c r="L115" i="24"/>
  <c r="K115" i="24"/>
  <c r="R92" i="24"/>
  <c r="R115" i="24"/>
  <c r="H115" i="24"/>
  <c r="P115" i="24"/>
  <c r="D156" i="24" l="1"/>
  <c r="D135" i="24"/>
  <c r="D128" i="24"/>
  <c r="D127" i="24"/>
  <c r="F111" i="24"/>
  <c r="F115" i="24" s="1"/>
  <c r="E111" i="24"/>
  <c r="D111" i="24"/>
  <c r="D97" i="24"/>
  <c r="Q88" i="24"/>
  <c r="Q92" i="24" s="1"/>
  <c r="P88" i="24"/>
  <c r="P92" i="24" s="1"/>
  <c r="O88" i="24"/>
  <c r="O92" i="24" s="1"/>
  <c r="N88" i="24"/>
  <c r="N92" i="24" s="1"/>
  <c r="M88" i="24"/>
  <c r="M92" i="24" s="1"/>
  <c r="L88" i="24"/>
  <c r="L92" i="24" s="1"/>
  <c r="K88" i="24"/>
  <c r="K92" i="24" s="1"/>
  <c r="J88" i="24"/>
  <c r="J92" i="24" s="1"/>
  <c r="I88" i="24"/>
  <c r="I92" i="24" s="1"/>
  <c r="H88" i="24"/>
  <c r="G88" i="24"/>
  <c r="F88" i="24"/>
  <c r="F92" i="24" s="1"/>
  <c r="E88" i="24"/>
  <c r="E92" i="24" s="1"/>
  <c r="D88" i="24"/>
  <c r="D92" i="24" s="1"/>
  <c r="A3" i="24"/>
  <c r="D150" i="24" l="1"/>
  <c r="E150" i="24"/>
  <c r="E115" i="24"/>
  <c r="G92" i="24"/>
  <c r="D142" i="24" s="1"/>
  <c r="H92" i="24"/>
  <c r="D115" i="24"/>
  <c r="E142" i="24" l="1"/>
  <c r="D143" i="24"/>
  <c r="J110" i="18"/>
  <c r="H110" i="18"/>
  <c r="G110" i="18"/>
  <c r="F110" i="18"/>
  <c r="E110" i="18"/>
  <c r="I108" i="18"/>
  <c r="I112" i="18" s="1"/>
  <c r="E108" i="18"/>
  <c r="E90" i="18"/>
  <c r="H90" i="18"/>
  <c r="I88" i="18"/>
  <c r="I92" i="18" s="1"/>
  <c r="E88" i="18"/>
  <c r="I156" i="24" l="1"/>
  <c r="D146" i="24"/>
  <c r="E143" i="24"/>
  <c r="E146" i="24" s="1"/>
  <c r="E145" i="24"/>
  <c r="E92" i="18"/>
  <c r="E112" i="18"/>
  <c r="D145" i="24"/>
  <c r="D148" i="24" s="1"/>
  <c r="D152" i="24" s="1"/>
  <c r="E148" i="24" l="1"/>
  <c r="E152" i="24" s="1"/>
  <c r="J90" i="18"/>
  <c r="Q110" i="18" l="1"/>
  <c r="P110" i="18"/>
  <c r="O110" i="18"/>
  <c r="N110" i="18"/>
  <c r="M110" i="18"/>
  <c r="L110" i="18"/>
  <c r="K110" i="18"/>
  <c r="Q90" i="18"/>
  <c r="P90" i="18"/>
  <c r="O90" i="18"/>
  <c r="N90" i="18"/>
  <c r="M90" i="18"/>
  <c r="L90" i="18"/>
  <c r="K90" i="18"/>
  <c r="G90" i="18"/>
  <c r="F90" i="18"/>
  <c r="Q108" i="18"/>
  <c r="P108" i="18"/>
  <c r="O108" i="18"/>
  <c r="N108" i="18"/>
  <c r="M108" i="18"/>
  <c r="L108" i="18"/>
  <c r="K108" i="18"/>
  <c r="J108" i="18"/>
  <c r="H108" i="18"/>
  <c r="H112" i="18" s="1"/>
  <c r="G108" i="18"/>
  <c r="G112" i="18" s="1"/>
  <c r="F108" i="18"/>
  <c r="D108" i="18"/>
  <c r="Q88" i="18"/>
  <c r="P88" i="18"/>
  <c r="O88" i="18"/>
  <c r="N88" i="18"/>
  <c r="M88" i="18"/>
  <c r="L88" i="18"/>
  <c r="K88" i="18"/>
  <c r="J88" i="18"/>
  <c r="H88" i="18"/>
  <c r="G88" i="18"/>
  <c r="F88" i="18"/>
  <c r="D88" i="18"/>
  <c r="D74" i="32" l="1"/>
  <c r="D75" i="32" s="1"/>
  <c r="D48" i="32"/>
  <c r="D49" i="32" s="1"/>
  <c r="D46" i="32"/>
  <c r="D72" i="32"/>
  <c r="O92" i="18"/>
  <c r="P92" i="18"/>
  <c r="N112" i="18"/>
  <c r="I148" i="24"/>
  <c r="AK93" i="18"/>
  <c r="AG92" i="18"/>
  <c r="AG93" i="18"/>
  <c r="AH93" i="18" s="1"/>
  <c r="AJ92" i="18"/>
  <c r="K112" i="18"/>
  <c r="O112" i="18"/>
  <c r="I149" i="24"/>
  <c r="I152" i="24" s="1"/>
  <c r="L112" i="18"/>
  <c r="J112" i="18"/>
  <c r="M112" i="18"/>
  <c r="F112" i="18"/>
  <c r="N92" i="18"/>
  <c r="Q112" i="18"/>
  <c r="Q92" i="18"/>
  <c r="P112" i="18"/>
  <c r="F92" i="18"/>
  <c r="D92" i="18"/>
  <c r="D112" i="18"/>
  <c r="L92" i="18"/>
  <c r="K92" i="18"/>
  <c r="M92" i="18"/>
  <c r="J92" i="18"/>
  <c r="H92" i="18"/>
  <c r="G92" i="18"/>
  <c r="D63" i="32" l="1"/>
  <c r="D64" i="32" s="1"/>
  <c r="D38" i="32"/>
  <c r="D39" i="32" s="1"/>
  <c r="D61" i="32"/>
  <c r="D62" i="32" s="1"/>
  <c r="D65" i="32" s="1"/>
  <c r="D66" i="32" s="1"/>
  <c r="D36" i="32"/>
  <c r="D73" i="32"/>
  <c r="D76" i="32"/>
  <c r="D77" i="32" s="1"/>
  <c r="D47" i="32"/>
  <c r="D50" i="32" s="1"/>
  <c r="D51" i="32" s="1"/>
  <c r="AJ93" i="18"/>
  <c r="AK92" i="18"/>
  <c r="AL92" i="18" s="1"/>
  <c r="I151" i="24"/>
  <c r="I154" i="24" s="1"/>
  <c r="I158" i="24" s="1"/>
  <c r="D37" i="32" l="1"/>
  <c r="D40" i="32"/>
  <c r="D67" i="32"/>
  <c r="E154" i="24"/>
  <c r="E158" i="24" s="1"/>
  <c r="E160" i="24" s="1"/>
  <c r="E162" i="24" s="1"/>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 r="Y484" i="11"/>
  <c r="Y6" i="11"/>
  <c r="Y5" i="11"/>
  <c r="Y4" i="11"/>
  <c r="Y611" i="11"/>
  <c r="Y610" i="11"/>
  <c r="Y609" i="11"/>
  <c r="Y608" i="11"/>
  <c r="Y607" i="11"/>
  <c r="Y606" i="11"/>
  <c r="Y605" i="11"/>
  <c r="Y604" i="11"/>
  <c r="Y603" i="11"/>
  <c r="Y602" i="11"/>
  <c r="Y601" i="11"/>
  <c r="Y600" i="11"/>
  <c r="Y599" i="11"/>
  <c r="Y598" i="11"/>
  <c r="Y597" i="11"/>
  <c r="Y596" i="11"/>
  <c r="Y595" i="11"/>
  <c r="Y594" i="11"/>
  <c r="Y593" i="11"/>
  <c r="Y592" i="11"/>
  <c r="Y591" i="11"/>
  <c r="Y590" i="11"/>
  <c r="Y589" i="11"/>
  <c r="Y588" i="11"/>
  <c r="Y587" i="11"/>
  <c r="Y586" i="11"/>
  <c r="Y585" i="11"/>
  <c r="Y584" i="11"/>
  <c r="Y583" i="11"/>
  <c r="Y582" i="11"/>
  <c r="Y581" i="11"/>
  <c r="Y580" i="11"/>
  <c r="Y579" i="11"/>
  <c r="Y578" i="11"/>
  <c r="Y577" i="11"/>
  <c r="Y576" i="11"/>
  <c r="Y575" i="11"/>
  <c r="Y574" i="11"/>
  <c r="Y573" i="11"/>
  <c r="Y572" i="11"/>
  <c r="Y571" i="11"/>
  <c r="Y570" i="11"/>
  <c r="Y569" i="11"/>
  <c r="Y568" i="11"/>
  <c r="Y567" i="11"/>
  <c r="Y566" i="11"/>
  <c r="Y565" i="11"/>
  <c r="Y564" i="11"/>
  <c r="Y563" i="11"/>
  <c r="Y562" i="11"/>
  <c r="Y561" i="11"/>
  <c r="Y560" i="11"/>
  <c r="Y559" i="11"/>
  <c r="Y558" i="11"/>
  <c r="Y557" i="11"/>
  <c r="Y556" i="11"/>
  <c r="Y555" i="11"/>
  <c r="Y554" i="11"/>
  <c r="Y553" i="11"/>
  <c r="Y552" i="11"/>
  <c r="Y551" i="11"/>
  <c r="Y550" i="11"/>
  <c r="Y549" i="11"/>
  <c r="Y548" i="11"/>
  <c r="Y547" i="11"/>
  <c r="Y546" i="11"/>
  <c r="Y545" i="11"/>
  <c r="Y544" i="11"/>
  <c r="Y543" i="11"/>
  <c r="Y542" i="11"/>
  <c r="Y541" i="11"/>
  <c r="Y540" i="11"/>
  <c r="Y539" i="11"/>
  <c r="Y538" i="11"/>
  <c r="Y537" i="11"/>
  <c r="Y536" i="11"/>
  <c r="Y535" i="11"/>
  <c r="Y534" i="11"/>
  <c r="Y533" i="11"/>
  <c r="Y532" i="11"/>
  <c r="Y531" i="11"/>
  <c r="Y530" i="11"/>
  <c r="Y529" i="11"/>
  <c r="Y528" i="11"/>
  <c r="Y527" i="11"/>
  <c r="Y526" i="11"/>
  <c r="Y525" i="11"/>
  <c r="Y524" i="11"/>
  <c r="Y523" i="11"/>
  <c r="Y522" i="11"/>
  <c r="Y521" i="11"/>
  <c r="Y520" i="11"/>
  <c r="Y519" i="11"/>
  <c r="Y518" i="11"/>
  <c r="Y517" i="11"/>
  <c r="Y516" i="11"/>
  <c r="Y515" i="11"/>
  <c r="Y514" i="11"/>
  <c r="Y513" i="11"/>
  <c r="Y512" i="11"/>
  <c r="Y511" i="11"/>
  <c r="Y510" i="11"/>
  <c r="Y509" i="11"/>
  <c r="Y508" i="11"/>
  <c r="Y507" i="11"/>
  <c r="Y506" i="11"/>
  <c r="Y505" i="11"/>
  <c r="Y504" i="11"/>
  <c r="Y503" i="11"/>
  <c r="Y502" i="11"/>
  <c r="Y501" i="11"/>
  <c r="Y500" i="11"/>
  <c r="Y499" i="11"/>
  <c r="Y498" i="11"/>
  <c r="Y497" i="11"/>
  <c r="Y496" i="11"/>
  <c r="Y495" i="11"/>
  <c r="Y494" i="11"/>
  <c r="Y493" i="11"/>
  <c r="Y492" i="11"/>
  <c r="Y491" i="11"/>
  <c r="Y490" i="11"/>
  <c r="Y489" i="11"/>
  <c r="Y488" i="11"/>
  <c r="Y487" i="11"/>
  <c r="Y486" i="11"/>
  <c r="Y485" i="11"/>
  <c r="Y483" i="11"/>
  <c r="Y482" i="11"/>
  <c r="Y481" i="11"/>
  <c r="Y480" i="11"/>
  <c r="Y479" i="11"/>
  <c r="Y478" i="11"/>
  <c r="Y477" i="11"/>
  <c r="Y476" i="11"/>
  <c r="Y475" i="11"/>
  <c r="Y474" i="11"/>
  <c r="Y473" i="11"/>
  <c r="Y472" i="11"/>
  <c r="Y471" i="11"/>
  <c r="Y470" i="11"/>
  <c r="Y469" i="11"/>
  <c r="Y468" i="11"/>
  <c r="Y467" i="11"/>
  <c r="Y466" i="11"/>
  <c r="Y465" i="11"/>
  <c r="Y464" i="11"/>
  <c r="Y463" i="11"/>
  <c r="Y462" i="11"/>
  <c r="Y461" i="11"/>
  <c r="Y460" i="11"/>
  <c r="Y459" i="11"/>
  <c r="Y458" i="11"/>
  <c r="Y457" i="11"/>
  <c r="Y456" i="11"/>
  <c r="Y455" i="11"/>
  <c r="Y454" i="11"/>
  <c r="Y453" i="11"/>
  <c r="Y452" i="11"/>
  <c r="Y451" i="11"/>
  <c r="Y450" i="11"/>
  <c r="Y449" i="11"/>
  <c r="Y448" i="11"/>
  <c r="Y447" i="11"/>
  <c r="Y446" i="11"/>
  <c r="Y445" i="11"/>
  <c r="Y444" i="11"/>
  <c r="Y443" i="11"/>
  <c r="Y442" i="11"/>
  <c r="Y441" i="11"/>
  <c r="Y440" i="11"/>
  <c r="Y439" i="11"/>
  <c r="Y438" i="11"/>
  <c r="Y437" i="11"/>
  <c r="Y436" i="11"/>
  <c r="Y435" i="11"/>
  <c r="Y434" i="11"/>
  <c r="Y433" i="11"/>
  <c r="Y432" i="11"/>
  <c r="Y431" i="11"/>
  <c r="Y430" i="11"/>
  <c r="Y429" i="11"/>
  <c r="Y428" i="11"/>
  <c r="Y427" i="11"/>
  <c r="Y426" i="11"/>
  <c r="Y425" i="11"/>
  <c r="Y424" i="11"/>
  <c r="Y423" i="11"/>
  <c r="Y422" i="11"/>
  <c r="Y421" i="11"/>
  <c r="Y420" i="11"/>
  <c r="Y419" i="11"/>
  <c r="Y418" i="11"/>
  <c r="Y417" i="11"/>
  <c r="Y416" i="11"/>
  <c r="Y415" i="11"/>
  <c r="Y414" i="11"/>
  <c r="Y413" i="11"/>
  <c r="Y412" i="11"/>
  <c r="Y411" i="11"/>
  <c r="Y410" i="11"/>
  <c r="Y409" i="11"/>
  <c r="Y408" i="11"/>
  <c r="Y407" i="11"/>
  <c r="Y406" i="11"/>
  <c r="Y405" i="11"/>
  <c r="Y404" i="11"/>
  <c r="Y403" i="11"/>
  <c r="Y402" i="11"/>
  <c r="Y401" i="11"/>
  <c r="Y400" i="11"/>
  <c r="Y399" i="11"/>
  <c r="Y398" i="11"/>
  <c r="Y397" i="11"/>
  <c r="Y396" i="11"/>
  <c r="Y395" i="11"/>
  <c r="Y394" i="11"/>
  <c r="Y393" i="11"/>
  <c r="Y392" i="11"/>
  <c r="Y391" i="11"/>
  <c r="Y390" i="11"/>
  <c r="Y389" i="11"/>
  <c r="Y388" i="11"/>
  <c r="Y387" i="11"/>
  <c r="Y386" i="11"/>
  <c r="Y385" i="11"/>
  <c r="Y384" i="11"/>
  <c r="Y383" i="11"/>
  <c r="Y382" i="11"/>
  <c r="Y381" i="11"/>
  <c r="Y380" i="11"/>
  <c r="Y379" i="11"/>
  <c r="Y378" i="11"/>
  <c r="Y377" i="11"/>
  <c r="Y376" i="11"/>
  <c r="Y375" i="11"/>
  <c r="Y374" i="11"/>
  <c r="Y373" i="11"/>
  <c r="Y372" i="11"/>
  <c r="Y371" i="11"/>
  <c r="Y370" i="11"/>
  <c r="Y369" i="11"/>
  <c r="Y368" i="11"/>
  <c r="Y367" i="11"/>
  <c r="Y366" i="11"/>
  <c r="Y365" i="11"/>
  <c r="Y364" i="11"/>
  <c r="Y363" i="11"/>
  <c r="Y362" i="11"/>
  <c r="Y361" i="11"/>
  <c r="Y360" i="11"/>
  <c r="Y359" i="11"/>
  <c r="Y358" i="11"/>
  <c r="Y357" i="11"/>
  <c r="Y356" i="11"/>
  <c r="Y355" i="11"/>
  <c r="Y354" i="11"/>
  <c r="Y353" i="11"/>
  <c r="Y352" i="11"/>
  <c r="Y351" i="11"/>
  <c r="Y350" i="11"/>
  <c r="Y349" i="11"/>
  <c r="Y348" i="11"/>
  <c r="Y347" i="11"/>
  <c r="Y346" i="11"/>
  <c r="Y345" i="11"/>
  <c r="Y344" i="11"/>
  <c r="Y343" i="11"/>
  <c r="Y342" i="11"/>
  <c r="Y341" i="11"/>
  <c r="Y340" i="11"/>
  <c r="Y339" i="11"/>
  <c r="Y338" i="11"/>
  <c r="Y337" i="11"/>
  <c r="Y336" i="11"/>
  <c r="Y335" i="11"/>
  <c r="Y334" i="11"/>
  <c r="Y333" i="11"/>
  <c r="Y332" i="11"/>
  <c r="Y331" i="11"/>
  <c r="Y330" i="11"/>
  <c r="Y329" i="11"/>
  <c r="Y328" i="11"/>
  <c r="Y327" i="11"/>
  <c r="Y326" i="11"/>
  <c r="Y325" i="11"/>
  <c r="Y324" i="11"/>
  <c r="Y323" i="11"/>
  <c r="Y322" i="11"/>
  <c r="Y321" i="11"/>
  <c r="Y320" i="11"/>
  <c r="Y319" i="11"/>
  <c r="Y318" i="11"/>
  <c r="Y317" i="11"/>
  <c r="Y316" i="11"/>
  <c r="Y315" i="11"/>
  <c r="Y314" i="11"/>
  <c r="Y313" i="11"/>
  <c r="Y312" i="11"/>
  <c r="Y311" i="11"/>
  <c r="Y310" i="11"/>
  <c r="Y309" i="11"/>
  <c r="Y308" i="11"/>
  <c r="Y307" i="11"/>
  <c r="Y306" i="11"/>
  <c r="Y305" i="11"/>
  <c r="Y304" i="11"/>
  <c r="Y303" i="11"/>
  <c r="Y302" i="11"/>
  <c r="Y301" i="11"/>
  <c r="Y300" i="11"/>
  <c r="Y299" i="11"/>
  <c r="Y298" i="11"/>
  <c r="Y297" i="11"/>
  <c r="Y296" i="11"/>
  <c r="Y295" i="11"/>
  <c r="Y294" i="11"/>
  <c r="Y293" i="11"/>
  <c r="Y292" i="11"/>
  <c r="Y291" i="11"/>
  <c r="Y290" i="11"/>
  <c r="Y289" i="11"/>
  <c r="Y288" i="11"/>
  <c r="Y287" i="11"/>
  <c r="Y286" i="11"/>
  <c r="Y285" i="11"/>
  <c r="Y284" i="11"/>
  <c r="Y283" i="11"/>
  <c r="Y282" i="11"/>
  <c r="Y281" i="11"/>
  <c r="Y280" i="11"/>
  <c r="Y279" i="11"/>
  <c r="Y278" i="11"/>
  <c r="Y277" i="11"/>
  <c r="Y276" i="11"/>
  <c r="Y275" i="11"/>
  <c r="Y274" i="11"/>
  <c r="Y273" i="11"/>
  <c r="Y272" i="11"/>
  <c r="Y271" i="11"/>
  <c r="Y270" i="11"/>
  <c r="Y269" i="11"/>
  <c r="Y268" i="11"/>
  <c r="Y267" i="11"/>
  <c r="Y266" i="11"/>
  <c r="Y265" i="11"/>
  <c r="Y264" i="11"/>
  <c r="Y263" i="11"/>
  <c r="Y262" i="11"/>
  <c r="Y261" i="11"/>
  <c r="Y260" i="11"/>
  <c r="Y259" i="11"/>
  <c r="Y258" i="11"/>
  <c r="Y257" i="11"/>
  <c r="Y256" i="11"/>
  <c r="Y255" i="11"/>
  <c r="Y254" i="11"/>
  <c r="Y253" i="11"/>
  <c r="Y252" i="11"/>
  <c r="Y251" i="11"/>
  <c r="Y250" i="11"/>
  <c r="Y249" i="11"/>
  <c r="Y248" i="11"/>
  <c r="Y247" i="11"/>
  <c r="Y246" i="11"/>
  <c r="Y245" i="11"/>
  <c r="Y244" i="11"/>
  <c r="Y243" i="11"/>
  <c r="Y242" i="11"/>
  <c r="Y241" i="11"/>
  <c r="Y240" i="11"/>
  <c r="Y239" i="11"/>
  <c r="Y238" i="11"/>
  <c r="Y237" i="11"/>
  <c r="Y236" i="11"/>
  <c r="Y235" i="11"/>
  <c r="Y234" i="11"/>
  <c r="Y233" i="11"/>
  <c r="Y232" i="11"/>
  <c r="Y231" i="11"/>
  <c r="Y230" i="11"/>
  <c r="Y229" i="11"/>
  <c r="Y228" i="11"/>
  <c r="Y227" i="11"/>
  <c r="Y226" i="11"/>
  <c r="Y225" i="11"/>
  <c r="Y224" i="11"/>
  <c r="Y223" i="11"/>
  <c r="Y222" i="11"/>
  <c r="Y221" i="11"/>
  <c r="Y220" i="11"/>
  <c r="Y219" i="11"/>
  <c r="Y218" i="11"/>
  <c r="Y217" i="11"/>
  <c r="Y216" i="11"/>
  <c r="Y215" i="11"/>
  <c r="Y214" i="11"/>
  <c r="Y213" i="11"/>
  <c r="Y212" i="11"/>
  <c r="Y211" i="11"/>
  <c r="Y210" i="11"/>
  <c r="Y209" i="11"/>
  <c r="Y208" i="11"/>
  <c r="Y207" i="11"/>
  <c r="Y206" i="11"/>
  <c r="Y205" i="11"/>
  <c r="Y204" i="11"/>
  <c r="Y203" i="11"/>
  <c r="Y202" i="11"/>
  <c r="Y201" i="11"/>
  <c r="Y200" i="11"/>
  <c r="Y199" i="11"/>
  <c r="Y198" i="11"/>
  <c r="Y197" i="11"/>
  <c r="Y196" i="11"/>
  <c r="Y195" i="11"/>
  <c r="Y194" i="11"/>
  <c r="Y193" i="11"/>
  <c r="Y192" i="11"/>
  <c r="Y191" i="11"/>
  <c r="Y190" i="11"/>
  <c r="Y189" i="11"/>
  <c r="Y188" i="11"/>
  <c r="Y187" i="11"/>
  <c r="Y186" i="11"/>
  <c r="Y185" i="11"/>
  <c r="Y184" i="11"/>
  <c r="Y183" i="11"/>
  <c r="Y182" i="11"/>
  <c r="Y181" i="11"/>
  <c r="Y180" i="11"/>
  <c r="Y179" i="11"/>
  <c r="Y178" i="11"/>
  <c r="Y177" i="11"/>
  <c r="Y176" i="11"/>
  <c r="Y175" i="11"/>
  <c r="Y174" i="11"/>
  <c r="Y173" i="11"/>
  <c r="Y172" i="11"/>
  <c r="Y171" i="11"/>
  <c r="Y170" i="11"/>
  <c r="Y169" i="11"/>
  <c r="Y168" i="11"/>
  <c r="Y167" i="11"/>
  <c r="Y166" i="11"/>
  <c r="Y165" i="11"/>
  <c r="Y164" i="11"/>
  <c r="Y163" i="11"/>
  <c r="Y162" i="11"/>
  <c r="Y161" i="11"/>
  <c r="Y160" i="11"/>
  <c r="Y159" i="11"/>
  <c r="Y158" i="11"/>
  <c r="Y157" i="11"/>
  <c r="Y156" i="11"/>
  <c r="Y155" i="11"/>
  <c r="Y154" i="11"/>
  <c r="Y153" i="11"/>
  <c r="Y152" i="11"/>
  <c r="Y151" i="11"/>
  <c r="Y150" i="11"/>
  <c r="Y149" i="11"/>
  <c r="Y148" i="11"/>
  <c r="Y147" i="11"/>
  <c r="Y146" i="11"/>
  <c r="Y145" i="11"/>
  <c r="Y144" i="11"/>
  <c r="Y143" i="11"/>
  <c r="Y142" i="11"/>
  <c r="Y141" i="11"/>
  <c r="Y140" i="11"/>
  <c r="Y139" i="11"/>
  <c r="Y138" i="11"/>
  <c r="Y137" i="11"/>
  <c r="Y136" i="11"/>
  <c r="Y135" i="11"/>
  <c r="Y134" i="11"/>
  <c r="Y133" i="11"/>
  <c r="Y132" i="11"/>
  <c r="Y131" i="11"/>
  <c r="Y130" i="11"/>
  <c r="Y129" i="11"/>
  <c r="Y128" i="11"/>
  <c r="Y127" i="11"/>
  <c r="Y126" i="11"/>
  <c r="Y125" i="11"/>
  <c r="Y124" i="11"/>
  <c r="Y123" i="11"/>
  <c r="Y122" i="11"/>
  <c r="Y121" i="11"/>
  <c r="Y120" i="11"/>
  <c r="Y119" i="11"/>
  <c r="Y118" i="11"/>
  <c r="Y117" i="11"/>
  <c r="Y116" i="11"/>
  <c r="Y115" i="11"/>
  <c r="Y114" i="11"/>
  <c r="Y113" i="11"/>
  <c r="Y112" i="11"/>
  <c r="Y111" i="11"/>
  <c r="Y110" i="11"/>
  <c r="Y109" i="11"/>
  <c r="Y108" i="11"/>
  <c r="Y107" i="11"/>
  <c r="Y106" i="11"/>
  <c r="Y105" i="11"/>
  <c r="Y104" i="11"/>
  <c r="Y103" i="11"/>
  <c r="Y102" i="11"/>
  <c r="Y101" i="11"/>
  <c r="Y100" i="11"/>
  <c r="Y99" i="11"/>
  <c r="Y98" i="11"/>
  <c r="Y97" i="11"/>
  <c r="Y96" i="11"/>
  <c r="Y95" i="11"/>
  <c r="Y94" i="11"/>
  <c r="Y93" i="11"/>
  <c r="Y92" i="11"/>
  <c r="Y91" i="11"/>
  <c r="Y90" i="11"/>
  <c r="Y89" i="11"/>
  <c r="Y88" i="11"/>
  <c r="Y87" i="11"/>
  <c r="Y86" i="11"/>
  <c r="Y85" i="11"/>
  <c r="Y84" i="11"/>
  <c r="Y83" i="11"/>
  <c r="Y82" i="11"/>
  <c r="Y81" i="11"/>
  <c r="Y80" i="11"/>
  <c r="Y79" i="11"/>
  <c r="Y78" i="11"/>
  <c r="Y77" i="11"/>
  <c r="Y76" i="11"/>
  <c r="Y75" i="11"/>
  <c r="Y74" i="11"/>
  <c r="Y73" i="11"/>
  <c r="Y72" i="11"/>
  <c r="Y71" i="11"/>
  <c r="Y70" i="11"/>
  <c r="Y69" i="11"/>
  <c r="Y68" i="11"/>
  <c r="Y67" i="11"/>
  <c r="Y66" i="11"/>
  <c r="Y65" i="11"/>
  <c r="Y64" i="11"/>
  <c r="Y63" i="11"/>
  <c r="Y62" i="11"/>
  <c r="Y61" i="11"/>
  <c r="Y60" i="11"/>
  <c r="Y59" i="11"/>
  <c r="Y58" i="11"/>
  <c r="Y57" i="11"/>
  <c r="Y56" i="11"/>
  <c r="Y55" i="11"/>
  <c r="Y54" i="11"/>
  <c r="Y53" i="11"/>
  <c r="Y52" i="11"/>
  <c r="Y51" i="11"/>
  <c r="Y50" i="11"/>
  <c r="Y49" i="11"/>
  <c r="Y48" i="11"/>
  <c r="Y47" i="11"/>
  <c r="Y46" i="11"/>
  <c r="Y45" i="11"/>
  <c r="Y44" i="11"/>
  <c r="Y43" i="11"/>
  <c r="Y42" i="11"/>
  <c r="Y41" i="11"/>
  <c r="Y40" i="11"/>
  <c r="Y39" i="11"/>
  <c r="Y38" i="11"/>
  <c r="Y37" i="11"/>
  <c r="Y36" i="11"/>
  <c r="Y35" i="11"/>
  <c r="Y34" i="11"/>
  <c r="Y33" i="11"/>
  <c r="Y32" i="11"/>
  <c r="Y31" i="11"/>
  <c r="Y30" i="11"/>
  <c r="Y29" i="11"/>
  <c r="Y28" i="11"/>
  <c r="Y27" i="11"/>
  <c r="Y26" i="11"/>
  <c r="Y25" i="11"/>
  <c r="Y24" i="11"/>
  <c r="Y23" i="11"/>
  <c r="Y22" i="11"/>
  <c r="Y21" i="11"/>
  <c r="Y20" i="11"/>
  <c r="Y19" i="11"/>
  <c r="Y18" i="11"/>
  <c r="Y17" i="11"/>
  <c r="Y16" i="11"/>
  <c r="Y15" i="11"/>
  <c r="Y14" i="11"/>
  <c r="Y13" i="11"/>
  <c r="Y12" i="11"/>
  <c r="Y11" i="11"/>
  <c r="Y10" i="11"/>
  <c r="Y9" i="11"/>
  <c r="Y8" i="11"/>
  <c r="Y7" i="11"/>
  <c r="Y3" i="11"/>
  <c r="R86" i="11"/>
  <c r="W86" i="11" s="1"/>
  <c r="R87" i="11"/>
  <c r="W87" i="11" s="1"/>
  <c r="R88" i="11"/>
  <c r="W88" i="11" s="1"/>
  <c r="R89" i="11"/>
  <c r="W89" i="11" s="1"/>
  <c r="R90" i="11"/>
  <c r="W90" i="11" s="1"/>
  <c r="R91" i="11"/>
  <c r="W91" i="11" s="1"/>
  <c r="R92" i="11"/>
  <c r="W92" i="11" s="1"/>
  <c r="R93" i="11"/>
  <c r="W93" i="11" s="1"/>
  <c r="R94" i="11"/>
  <c r="W94" i="11" s="1"/>
  <c r="R95" i="11"/>
  <c r="W95" i="11" s="1"/>
  <c r="R96" i="11"/>
  <c r="W96" i="11" s="1"/>
  <c r="R18" i="11"/>
  <c r="W18" i="11" s="1"/>
  <c r="R19" i="11"/>
  <c r="W19" i="11" s="1"/>
  <c r="R20" i="11"/>
  <c r="W20" i="11" s="1"/>
  <c r="R21" i="11"/>
  <c r="W21" i="11" s="1"/>
  <c r="R22" i="11"/>
  <c r="W22" i="11" s="1"/>
  <c r="R23" i="11"/>
  <c r="W23" i="11" s="1"/>
  <c r="R24" i="11"/>
  <c r="W24" i="11" s="1"/>
  <c r="R25" i="11"/>
  <c r="W25" i="11" s="1"/>
  <c r="R97" i="11"/>
  <c r="W97" i="11" s="1"/>
  <c r="R98" i="11"/>
  <c r="W98" i="11" s="1"/>
  <c r="R2" i="11"/>
  <c r="W2" i="11" s="1"/>
  <c r="R26" i="11"/>
  <c r="W26" i="11" s="1"/>
  <c r="R99" i="11"/>
  <c r="W99" i="11" s="1"/>
  <c r="R100" i="11"/>
  <c r="W100" i="11" s="1"/>
  <c r="R101" i="11"/>
  <c r="W101" i="11" s="1"/>
  <c r="R102" i="11"/>
  <c r="W102" i="11" s="1"/>
  <c r="R103" i="11"/>
  <c r="W103" i="11" s="1"/>
  <c r="R104" i="11"/>
  <c r="W104" i="11" s="1"/>
  <c r="R105" i="11"/>
  <c r="W105" i="11" s="1"/>
  <c r="R106" i="11"/>
  <c r="W106" i="11" s="1"/>
  <c r="R107" i="11"/>
  <c r="W107" i="11" s="1"/>
  <c r="R108" i="11"/>
  <c r="W108" i="11" s="1"/>
  <c r="R109" i="11"/>
  <c r="W109" i="11" s="1"/>
  <c r="R110" i="11"/>
  <c r="W110" i="11" s="1"/>
  <c r="R111" i="11"/>
  <c r="W111" i="11" s="1"/>
  <c r="R112" i="11"/>
  <c r="W112" i="11" s="1"/>
  <c r="R113" i="11"/>
  <c r="W113" i="11" s="1"/>
  <c r="R114" i="11"/>
  <c r="W114" i="11" s="1"/>
  <c r="R115" i="11"/>
  <c r="W115" i="11" s="1"/>
  <c r="R116" i="11"/>
  <c r="W116" i="11" s="1"/>
  <c r="R117" i="11"/>
  <c r="W117" i="11" s="1"/>
  <c r="R118" i="11"/>
  <c r="W118" i="11" s="1"/>
  <c r="R119" i="11"/>
  <c r="W119" i="11" s="1"/>
  <c r="R120" i="11"/>
  <c r="W120" i="11" s="1"/>
  <c r="R121" i="11"/>
  <c r="W121" i="11" s="1"/>
  <c r="R122" i="11"/>
  <c r="W122" i="11" s="1"/>
  <c r="R123" i="11"/>
  <c r="W123" i="11" s="1"/>
  <c r="R124" i="11"/>
  <c r="W124" i="11" s="1"/>
  <c r="R125" i="11"/>
  <c r="W125" i="11" s="1"/>
  <c r="R126" i="11"/>
  <c r="W126" i="11" s="1"/>
  <c r="R127" i="11"/>
  <c r="W127" i="11" s="1"/>
  <c r="R128" i="11"/>
  <c r="W128" i="11" s="1"/>
  <c r="R129" i="11"/>
  <c r="W129" i="11" s="1"/>
  <c r="R130" i="11"/>
  <c r="W130" i="11" s="1"/>
  <c r="R131" i="11"/>
  <c r="W131" i="11" s="1"/>
  <c r="R132" i="11"/>
  <c r="W132" i="11" s="1"/>
  <c r="R133" i="11"/>
  <c r="W133" i="11" s="1"/>
  <c r="R134" i="11"/>
  <c r="W134" i="11" s="1"/>
  <c r="R135" i="11"/>
  <c r="W135" i="11" s="1"/>
  <c r="R136" i="11"/>
  <c r="R137" i="11"/>
  <c r="W137" i="11" s="1"/>
  <c r="R138" i="11"/>
  <c r="W138" i="11" s="1"/>
  <c r="R139" i="11"/>
  <c r="W139" i="11" s="1"/>
  <c r="R140" i="11"/>
  <c r="W140" i="11" s="1"/>
  <c r="R141" i="11"/>
  <c r="W141" i="11" s="1"/>
  <c r="R142" i="11"/>
  <c r="W142" i="11" s="1"/>
  <c r="R143" i="11"/>
  <c r="W143" i="11" s="1"/>
  <c r="R144" i="11"/>
  <c r="W144" i="11" s="1"/>
  <c r="R145" i="11"/>
  <c r="W145" i="11" s="1"/>
  <c r="R146" i="11"/>
  <c r="W146" i="11" s="1"/>
  <c r="R147" i="11"/>
  <c r="W147" i="11" s="1"/>
  <c r="R148" i="11"/>
  <c r="W148" i="11" s="1"/>
  <c r="R149" i="11"/>
  <c r="W149" i="11" s="1"/>
  <c r="R150" i="11"/>
  <c r="W150" i="11" s="1"/>
  <c r="R151" i="11"/>
  <c r="W151" i="11" s="1"/>
  <c r="R152" i="11"/>
  <c r="W152" i="11" s="1"/>
  <c r="R153" i="11"/>
  <c r="W153" i="11" s="1"/>
  <c r="R154" i="11"/>
  <c r="W154" i="11" s="1"/>
  <c r="R155" i="11"/>
  <c r="W155" i="11" s="1"/>
  <c r="R156" i="11"/>
  <c r="R157" i="11"/>
  <c r="W157" i="11" s="1"/>
  <c r="R158" i="11"/>
  <c r="W158" i="11" s="1"/>
  <c r="R159" i="11"/>
  <c r="W159" i="11" s="1"/>
  <c r="R160" i="11"/>
  <c r="W160" i="11" s="1"/>
  <c r="R161" i="11"/>
  <c r="W161" i="11" s="1"/>
  <c r="R162" i="11"/>
  <c r="W162" i="11" s="1"/>
  <c r="R163" i="11"/>
  <c r="W163" i="11" s="1"/>
  <c r="R164" i="11"/>
  <c r="W164" i="11" s="1"/>
  <c r="R165" i="11"/>
  <c r="W165" i="11" s="1"/>
  <c r="R166" i="11"/>
  <c r="W166" i="11" s="1"/>
  <c r="R167" i="11"/>
  <c r="W167" i="11" s="1"/>
  <c r="R168" i="11"/>
  <c r="W168" i="11" s="1"/>
  <c r="R27" i="11"/>
  <c r="W27" i="11" s="1"/>
  <c r="R28" i="11"/>
  <c r="W28" i="11" s="1"/>
  <c r="R29" i="11"/>
  <c r="W29" i="11" s="1"/>
  <c r="R30" i="11"/>
  <c r="W30" i="11" s="1"/>
  <c r="R568" i="11"/>
  <c r="W568" i="11" s="1"/>
  <c r="R31" i="11"/>
  <c r="R32" i="11"/>
  <c r="W32" i="11" s="1"/>
  <c r="R169" i="11"/>
  <c r="W169" i="11" s="1"/>
  <c r="R170" i="11"/>
  <c r="W170" i="11" s="1"/>
  <c r="R171" i="11"/>
  <c r="W171" i="11" s="1"/>
  <c r="R172" i="11"/>
  <c r="W172" i="11" s="1"/>
  <c r="R173" i="11"/>
  <c r="W173" i="11" s="1"/>
  <c r="R174" i="11"/>
  <c r="W174" i="11" s="1"/>
  <c r="R175" i="11"/>
  <c r="W175" i="11" s="1"/>
  <c r="R176" i="11"/>
  <c r="W176" i="11" s="1"/>
  <c r="R33" i="11"/>
  <c r="R34" i="11"/>
  <c r="W34" i="11" s="1"/>
  <c r="R177" i="11"/>
  <c r="R178" i="11"/>
  <c r="W178" i="11" s="1"/>
  <c r="R179" i="11"/>
  <c r="W179" i="11" s="1"/>
  <c r="R180" i="11"/>
  <c r="W180" i="11" s="1"/>
  <c r="R181" i="11"/>
  <c r="R182" i="11"/>
  <c r="W182" i="11" s="1"/>
  <c r="R183" i="11"/>
  <c r="R184" i="11"/>
  <c r="W184" i="11" s="1"/>
  <c r="R185" i="11"/>
  <c r="W185" i="11" s="1"/>
  <c r="R186" i="11"/>
  <c r="W186" i="11" s="1"/>
  <c r="R187" i="11"/>
  <c r="W187" i="11" s="1"/>
  <c r="R188" i="11"/>
  <c r="W188" i="11" s="1"/>
  <c r="R189" i="11"/>
  <c r="W189" i="11" s="1"/>
  <c r="R190" i="11"/>
  <c r="W190" i="11" s="1"/>
  <c r="R191" i="11"/>
  <c r="W191" i="11" s="1"/>
  <c r="R192" i="11"/>
  <c r="W192" i="11" s="1"/>
  <c r="R35" i="11"/>
  <c r="W35" i="11" s="1"/>
  <c r="R193" i="11"/>
  <c r="W193" i="11" s="1"/>
  <c r="R194" i="11"/>
  <c r="W194" i="11" s="1"/>
  <c r="R195" i="11"/>
  <c r="W195" i="11" s="1"/>
  <c r="R196" i="11"/>
  <c r="W196" i="11" s="1"/>
  <c r="R197" i="11"/>
  <c r="W197" i="11" s="1"/>
  <c r="R198" i="11"/>
  <c r="R199" i="11"/>
  <c r="W199" i="11" s="1"/>
  <c r="R200" i="11"/>
  <c r="R201" i="11"/>
  <c r="W201" i="11" s="1"/>
  <c r="R202" i="11"/>
  <c r="W202" i="11" s="1"/>
  <c r="R203" i="11"/>
  <c r="W203" i="11" s="1"/>
  <c r="R204" i="11"/>
  <c r="R205" i="11"/>
  <c r="W205" i="11" s="1"/>
  <c r="R206" i="11"/>
  <c r="W206" i="11" s="1"/>
  <c r="R207" i="11"/>
  <c r="W207" i="11" s="1"/>
  <c r="R208" i="11"/>
  <c r="W208" i="11" s="1"/>
  <c r="R209" i="11"/>
  <c r="W209" i="11" s="1"/>
  <c r="R210" i="11"/>
  <c r="W210" i="11" s="1"/>
  <c r="R211" i="11"/>
  <c r="W211" i="11" s="1"/>
  <c r="R212" i="11"/>
  <c r="W212" i="11" s="1"/>
  <c r="R213" i="11"/>
  <c r="W213" i="11" s="1"/>
  <c r="R214" i="11"/>
  <c r="W214" i="11" s="1"/>
  <c r="R215" i="11"/>
  <c r="W215" i="11" s="1"/>
  <c r="R216" i="11"/>
  <c r="R217" i="11"/>
  <c r="W217" i="11" s="1"/>
  <c r="R218" i="11"/>
  <c r="W218" i="11" s="1"/>
  <c r="R219" i="11"/>
  <c r="W219" i="11" s="1"/>
  <c r="R220" i="11"/>
  <c r="W220" i="11" s="1"/>
  <c r="R221" i="11"/>
  <c r="W221" i="11" s="1"/>
  <c r="R222" i="11"/>
  <c r="W222" i="11" s="1"/>
  <c r="R223" i="11"/>
  <c r="W223" i="11" s="1"/>
  <c r="R224" i="11"/>
  <c r="W224" i="11" s="1"/>
  <c r="R225" i="11"/>
  <c r="W225" i="11" s="1"/>
  <c r="R226" i="11"/>
  <c r="W226" i="11" s="1"/>
  <c r="R227" i="11"/>
  <c r="W227" i="11" s="1"/>
  <c r="R228" i="11"/>
  <c r="R229" i="11"/>
  <c r="W229" i="11"/>
  <c r="R230" i="11"/>
  <c r="W230" i="11" s="1"/>
  <c r="R36" i="11"/>
  <c r="W36" i="11" s="1"/>
  <c r="R3" i="11"/>
  <c r="W3" i="11"/>
  <c r="R231" i="11"/>
  <c r="W231" i="11" s="1"/>
  <c r="R232" i="11"/>
  <c r="W232" i="11" s="1"/>
  <c r="R233" i="11"/>
  <c r="W233" i="11" s="1"/>
  <c r="R234" i="11"/>
  <c r="W234" i="11" s="1"/>
  <c r="R235" i="11"/>
  <c r="W235" i="11" s="1"/>
  <c r="R583" i="11"/>
  <c r="T583" i="11" s="1"/>
  <c r="R584" i="11"/>
  <c r="R236" i="11"/>
  <c r="W236" i="11" s="1"/>
  <c r="R237" i="11"/>
  <c r="W237" i="11" s="1"/>
  <c r="R238" i="11"/>
  <c r="W238" i="11" s="1"/>
  <c r="R37" i="11"/>
  <c r="W37" i="11" s="1"/>
  <c r="R38" i="11"/>
  <c r="W38" i="11" s="1"/>
  <c r="R39" i="11"/>
  <c r="W39" i="11" s="1"/>
  <c r="R239" i="11"/>
  <c r="W239" i="11" s="1"/>
  <c r="R240" i="11"/>
  <c r="W240" i="11" s="1"/>
  <c r="R241" i="11"/>
  <c r="W241" i="11"/>
  <c r="R242" i="11"/>
  <c r="W242" i="11" s="1"/>
  <c r="R243" i="11"/>
  <c r="R244" i="11"/>
  <c r="W244" i="11" s="1"/>
  <c r="R245" i="11"/>
  <c r="W245" i="11" s="1"/>
  <c r="R247" i="11"/>
  <c r="R246" i="11"/>
  <c r="R248" i="11"/>
  <c r="W248" i="11" s="1"/>
  <c r="R249" i="11"/>
  <c r="W249" i="11" s="1"/>
  <c r="R250" i="11"/>
  <c r="W250" i="11" s="1"/>
  <c r="R251" i="11"/>
  <c r="T251" i="11" s="1"/>
  <c r="R252" i="11"/>
  <c r="W252" i="11" s="1"/>
  <c r="R253" i="11"/>
  <c r="W253" i="11" s="1"/>
  <c r="R254" i="11"/>
  <c r="W254" i="11" s="1"/>
  <c r="R255" i="11"/>
  <c r="W255" i="11" s="1"/>
  <c r="R256" i="11"/>
  <c r="W256" i="11" s="1"/>
  <c r="R257" i="11"/>
  <c r="W257" i="11" s="1"/>
  <c r="R258" i="11"/>
  <c r="W258" i="11" s="1"/>
  <c r="R259" i="11"/>
  <c r="W259" i="11" s="1"/>
  <c r="R4" i="11"/>
  <c r="W4" i="11" s="1"/>
  <c r="R5" i="11"/>
  <c r="W5" i="11" s="1"/>
  <c r="R6" i="11"/>
  <c r="W6" i="11" s="1"/>
  <c r="R40" i="11"/>
  <c r="W40" i="11" s="1"/>
  <c r="R41" i="11"/>
  <c r="R42" i="11"/>
  <c r="W42" i="11" s="1"/>
  <c r="R43" i="11"/>
  <c r="W43" i="11" s="1"/>
  <c r="R260" i="11"/>
  <c r="W260" i="11" s="1"/>
  <c r="R261" i="11"/>
  <c r="W261" i="11" s="1"/>
  <c r="R262" i="11"/>
  <c r="W262" i="11" s="1"/>
  <c r="R263" i="11"/>
  <c r="W263" i="11" s="1"/>
  <c r="R264" i="11"/>
  <c r="W264" i="11" s="1"/>
  <c r="R265" i="11"/>
  <c r="W265" i="11" s="1"/>
  <c r="R266" i="11"/>
  <c r="R267" i="11"/>
  <c r="W267" i="11" s="1"/>
  <c r="R268" i="11"/>
  <c r="T268" i="11" s="1"/>
  <c r="R269" i="11"/>
  <c r="W269" i="11" s="1"/>
  <c r="R270" i="11"/>
  <c r="W270" i="11" s="1"/>
  <c r="R271" i="11"/>
  <c r="W271" i="11" s="1"/>
  <c r="R272" i="11"/>
  <c r="T272" i="11" s="1"/>
  <c r="R273" i="11"/>
  <c r="W273" i="11" s="1"/>
  <c r="R274" i="11"/>
  <c r="W274" i="11" s="1"/>
  <c r="R275" i="11"/>
  <c r="W275" i="11" s="1"/>
  <c r="R276" i="11"/>
  <c r="W276" i="11" s="1"/>
  <c r="R277" i="11"/>
  <c r="W277" i="11" s="1"/>
  <c r="R278" i="11"/>
  <c r="W278" i="11" s="1"/>
  <c r="R279" i="11"/>
  <c r="W279" i="11" s="1"/>
  <c r="R280" i="11"/>
  <c r="W280" i="11" s="1"/>
  <c r="R44" i="11"/>
  <c r="W44" i="11" s="1"/>
  <c r="R281" i="11"/>
  <c r="W281" i="11" s="1"/>
  <c r="R282" i="11"/>
  <c r="W282" i="11" s="1"/>
  <c r="R283" i="11"/>
  <c r="W283" i="11" s="1"/>
  <c r="R284" i="11"/>
  <c r="W284" i="11" s="1"/>
  <c r="R569" i="11"/>
  <c r="W569" i="11" s="1"/>
  <c r="R285" i="11"/>
  <c r="W285" i="11" s="1"/>
  <c r="R286" i="11"/>
  <c r="W286" i="11" s="1"/>
  <c r="R287" i="11"/>
  <c r="W287" i="11" s="1"/>
  <c r="R288" i="11"/>
  <c r="T288" i="11" s="1"/>
  <c r="R289" i="11"/>
  <c r="W289" i="11" s="1"/>
  <c r="R290" i="11"/>
  <c r="W290" i="11" s="1"/>
  <c r="R570" i="11"/>
  <c r="W570" i="11" s="1"/>
  <c r="R571" i="11"/>
  <c r="W571" i="11" s="1"/>
  <c r="R572" i="11"/>
  <c r="R573" i="11"/>
  <c r="W573" i="11" s="1"/>
  <c r="R574" i="11"/>
  <c r="W574" i="11" s="1"/>
  <c r="R575" i="11"/>
  <c r="W575" i="11" s="1"/>
  <c r="R576" i="11"/>
  <c r="W576" i="11" s="1"/>
  <c r="R291" i="11"/>
  <c r="R292" i="11"/>
  <c r="W292" i="11" s="1"/>
  <c r="R293" i="11"/>
  <c r="W293" i="11" s="1"/>
  <c r="R294" i="11"/>
  <c r="W294" i="11" s="1"/>
  <c r="R295" i="11"/>
  <c r="T295" i="11" s="1"/>
  <c r="R296" i="11"/>
  <c r="W296" i="11" s="1"/>
  <c r="R297" i="11"/>
  <c r="R45" i="11"/>
  <c r="T45" i="11" s="1"/>
  <c r="R46" i="11"/>
  <c r="W46" i="11" s="1"/>
  <c r="R298" i="11"/>
  <c r="R299" i="11"/>
  <c r="W299" i="11" s="1"/>
  <c r="R300" i="11"/>
  <c r="W300" i="11" s="1"/>
  <c r="R301" i="11"/>
  <c r="W301" i="11" s="1"/>
  <c r="R7" i="11"/>
  <c r="W7" i="11" s="1"/>
  <c r="R302" i="11"/>
  <c r="W302" i="11" s="1"/>
  <c r="R303" i="11"/>
  <c r="R304" i="11"/>
  <c r="W304" i="11" s="1"/>
  <c r="R305" i="11"/>
  <c r="W305" i="11" s="1"/>
  <c r="R577" i="11"/>
  <c r="R306" i="11"/>
  <c r="W306" i="11" s="1"/>
  <c r="R307" i="11"/>
  <c r="W307" i="11" s="1"/>
  <c r="R308" i="11"/>
  <c r="W308" i="11" s="1"/>
  <c r="R309" i="11"/>
  <c r="W309" i="11" s="1"/>
  <c r="R310" i="11"/>
  <c r="W310" i="11" s="1"/>
  <c r="R311" i="11"/>
  <c r="R312" i="11"/>
  <c r="W312" i="11" s="1"/>
  <c r="R313" i="11"/>
  <c r="R314" i="11"/>
  <c r="W314" i="11" s="1"/>
  <c r="R315" i="11"/>
  <c r="W315" i="11" s="1"/>
  <c r="R316" i="11"/>
  <c r="R317" i="11"/>
  <c r="W317" i="11" s="1"/>
  <c r="R318" i="11"/>
  <c r="R319" i="11"/>
  <c r="W319" i="11" s="1"/>
  <c r="R320" i="11"/>
  <c r="W320" i="11" s="1"/>
  <c r="R321" i="11"/>
  <c r="W321" i="11" s="1"/>
  <c r="R322" i="11"/>
  <c r="W322" i="11" s="1"/>
  <c r="R323" i="11"/>
  <c r="W323" i="11" s="1"/>
  <c r="R324" i="11"/>
  <c r="W324" i="11" s="1"/>
  <c r="R325" i="11"/>
  <c r="W325" i="11" s="1"/>
  <c r="R326" i="11"/>
  <c r="W326" i="11" s="1"/>
  <c r="R327" i="11"/>
  <c r="R328" i="11"/>
  <c r="W328" i="11" s="1"/>
  <c r="R585" i="11"/>
  <c r="T585" i="11" s="1"/>
  <c r="R329" i="11"/>
  <c r="W329" i="11" s="1"/>
  <c r="R330" i="11"/>
  <c r="W330" i="11" s="1"/>
  <c r="R331" i="11"/>
  <c r="W331" i="11" s="1"/>
  <c r="R332" i="11"/>
  <c r="R333" i="11"/>
  <c r="W333" i="11" s="1"/>
  <c r="R334" i="11"/>
  <c r="W334" i="11" s="1"/>
  <c r="R335" i="11"/>
  <c r="W335" i="11" s="1"/>
  <c r="R336" i="11"/>
  <c r="W336" i="11" s="1"/>
  <c r="R337" i="11"/>
  <c r="W337" i="11" s="1"/>
  <c r="R338" i="11"/>
  <c r="W338" i="11" s="1"/>
  <c r="R339" i="11"/>
  <c r="W339" i="11" s="1"/>
  <c r="R340" i="11"/>
  <c r="W340" i="11" s="1"/>
  <c r="R341" i="11"/>
  <c r="W341" i="11" s="1"/>
  <c r="R342" i="11"/>
  <c r="R343" i="11"/>
  <c r="W343" i="11" s="1"/>
  <c r="R8" i="11"/>
  <c r="W8" i="11" s="1"/>
  <c r="R9" i="11"/>
  <c r="R344" i="11"/>
  <c r="W344" i="11" s="1"/>
  <c r="R345" i="11"/>
  <c r="W345" i="11" s="1"/>
  <c r="R346" i="11"/>
  <c r="W346" i="11" s="1"/>
  <c r="R347" i="11"/>
  <c r="W347" i="11" s="1"/>
  <c r="R348" i="11"/>
  <c r="W348" i="11" s="1"/>
  <c r="R349" i="11"/>
  <c r="W349" i="11" s="1"/>
  <c r="R350" i="11"/>
  <c r="W350" i="11"/>
  <c r="R351" i="11"/>
  <c r="W351" i="11" s="1"/>
  <c r="R352" i="11"/>
  <c r="W352" i="11" s="1"/>
  <c r="R353" i="11"/>
  <c r="W353" i="11" s="1"/>
  <c r="R354" i="11"/>
  <c r="W354" i="11" s="1"/>
  <c r="R355" i="11"/>
  <c r="W355" i="11" s="1"/>
  <c r="R356" i="11"/>
  <c r="R357" i="11"/>
  <c r="W357" i="11" s="1"/>
  <c r="R359" i="11"/>
  <c r="W359" i="11" s="1"/>
  <c r="R358" i="11"/>
  <c r="R360" i="11"/>
  <c r="R361" i="11"/>
  <c r="W361" i="11" s="1"/>
  <c r="R362" i="11"/>
  <c r="W362" i="11" s="1"/>
  <c r="R363" i="11"/>
  <c r="W363" i="11" s="1"/>
  <c r="R364" i="11"/>
  <c r="W364" i="11" s="1"/>
  <c r="R365" i="11"/>
  <c r="R366" i="11"/>
  <c r="W366" i="11" s="1"/>
  <c r="R367" i="11"/>
  <c r="W367" i="11" s="1"/>
  <c r="R368" i="11"/>
  <c r="W368" i="11" s="1"/>
  <c r="R369" i="11"/>
  <c r="W369" i="11" s="1"/>
  <c r="R370" i="11"/>
  <c r="W370" i="11" s="1"/>
  <c r="R47" i="11"/>
  <c r="W47" i="11" s="1"/>
  <c r="R48" i="11"/>
  <c r="W48" i="11" s="1"/>
  <c r="R49" i="11"/>
  <c r="T49" i="11" s="1"/>
  <c r="R50" i="11"/>
  <c r="W50" i="11" s="1"/>
  <c r="R51" i="11"/>
  <c r="W51" i="11" s="1"/>
  <c r="R371" i="11"/>
  <c r="W371" i="11" s="1"/>
  <c r="R372" i="11"/>
  <c r="W372" i="11" s="1"/>
  <c r="R373" i="11"/>
  <c r="W373" i="11" s="1"/>
  <c r="R374" i="11"/>
  <c r="W374" i="11" s="1"/>
  <c r="R52" i="11"/>
  <c r="W52" i="11" s="1"/>
  <c r="R375" i="11"/>
  <c r="W375" i="11" s="1"/>
  <c r="R586" i="11"/>
  <c r="W586" i="11" s="1"/>
  <c r="R587" i="11"/>
  <c r="W587" i="11" s="1"/>
  <c r="R376" i="11"/>
  <c r="R377" i="11"/>
  <c r="W377" i="11" s="1"/>
  <c r="R378" i="11"/>
  <c r="W378" i="11" s="1"/>
  <c r="R379" i="11"/>
  <c r="R380" i="11"/>
  <c r="W380" i="11" s="1"/>
  <c r="R381" i="11"/>
  <c r="W381" i="11" s="1"/>
  <c r="R382" i="11"/>
  <c r="W382" i="11" s="1"/>
  <c r="R383" i="11"/>
  <c r="W383" i="11" s="1"/>
  <c r="R384" i="11"/>
  <c r="W384" i="11" s="1"/>
  <c r="R385" i="11"/>
  <c r="W385" i="11" s="1"/>
  <c r="R386" i="11"/>
  <c r="W386" i="11" s="1"/>
  <c r="R387" i="11"/>
  <c r="W387" i="11" s="1"/>
  <c r="R388" i="11"/>
  <c r="W388" i="11" s="1"/>
  <c r="R389" i="11"/>
  <c r="W389" i="11" s="1"/>
  <c r="R390" i="11"/>
  <c r="W390" i="11" s="1"/>
  <c r="R391" i="11"/>
  <c r="W391" i="11" s="1"/>
  <c r="R392" i="11"/>
  <c r="W392" i="11" s="1"/>
  <c r="R588" i="11"/>
  <c r="W588" i="11" s="1"/>
  <c r="R589" i="11"/>
  <c r="W589" i="11" s="1"/>
  <c r="R590" i="11"/>
  <c r="T590" i="11" s="1"/>
  <c r="R393" i="11"/>
  <c r="W393" i="11" s="1"/>
  <c r="R394" i="11"/>
  <c r="T394" i="11" s="1"/>
  <c r="R395" i="11"/>
  <c r="W395" i="11" s="1"/>
  <c r="R396" i="11"/>
  <c r="T396" i="11" s="1"/>
  <c r="R397" i="11"/>
  <c r="W397" i="11" s="1"/>
  <c r="R578" i="11"/>
  <c r="W578" i="11" s="1"/>
  <c r="R53" i="11"/>
  <c r="W53" i="11" s="1"/>
  <c r="R54" i="11"/>
  <c r="W54" i="11" s="1"/>
  <c r="R55" i="11"/>
  <c r="R56" i="11"/>
  <c r="W56" i="11" s="1"/>
  <c r="R57" i="11"/>
  <c r="T57" i="11" s="1"/>
  <c r="R58" i="11"/>
  <c r="W58" i="11" s="1"/>
  <c r="R59" i="11"/>
  <c r="W59" i="11" s="1"/>
  <c r="R60" i="11"/>
  <c r="T60" i="11" s="1"/>
  <c r="R398" i="11"/>
  <c r="W398" i="11" s="1"/>
  <c r="R399" i="11"/>
  <c r="W399" i="11" s="1"/>
  <c r="R400" i="11"/>
  <c r="W400" i="11" s="1"/>
  <c r="R401" i="11"/>
  <c r="W401" i="11" s="1"/>
  <c r="R402" i="11"/>
  <c r="R403" i="11"/>
  <c r="R404" i="11"/>
  <c r="W404" i="11" s="1"/>
  <c r="R405" i="11"/>
  <c r="W405" i="11" s="1"/>
  <c r="R61" i="11"/>
  <c r="W61" i="11" s="1"/>
  <c r="R62" i="11"/>
  <c r="W62" i="11" s="1"/>
  <c r="R591" i="11"/>
  <c r="R592" i="11"/>
  <c r="R593" i="11"/>
  <c r="W593" i="11" s="1"/>
  <c r="R594" i="11"/>
  <c r="W594" i="11" s="1"/>
  <c r="R406" i="11"/>
  <c r="R579" i="11"/>
  <c r="W579" i="11" s="1"/>
  <c r="R580" i="11"/>
  <c r="W580" i="11" s="1"/>
  <c r="R581" i="11"/>
  <c r="W581" i="11" s="1"/>
  <c r="R407" i="11"/>
  <c r="W407" i="11" s="1"/>
  <c r="R408" i="11"/>
  <c r="W408" i="11" s="1"/>
  <c r="R409" i="11"/>
  <c r="W409" i="11" s="1"/>
  <c r="R410" i="11"/>
  <c r="W410" i="11" s="1"/>
  <c r="R411" i="11"/>
  <c r="W411" i="11" s="1"/>
  <c r="R412" i="11"/>
  <c r="W412" i="11" s="1"/>
  <c r="R413" i="11"/>
  <c r="W413" i="11" s="1"/>
  <c r="R414" i="11"/>
  <c r="W414" i="11" s="1"/>
  <c r="R415" i="11"/>
  <c r="R416" i="11"/>
  <c r="W416" i="11" s="1"/>
  <c r="R417" i="11"/>
  <c r="R418" i="11"/>
  <c r="W418" i="11" s="1"/>
  <c r="R63" i="11"/>
  <c r="W63" i="11" s="1"/>
  <c r="R64" i="11"/>
  <c r="W64" i="11" s="1"/>
  <c r="R419" i="11"/>
  <c r="R420" i="11"/>
  <c r="R421" i="11"/>
  <c r="W421" i="11" s="1"/>
  <c r="R422" i="11"/>
  <c r="W422" i="11" s="1"/>
  <c r="R595" i="11"/>
  <c r="T595" i="11" s="1"/>
  <c r="R596" i="11"/>
  <c r="T596" i="11" s="1"/>
  <c r="R597" i="11"/>
  <c r="W597" i="11" s="1"/>
  <c r="R598" i="11"/>
  <c r="R423" i="11"/>
  <c r="W423" i="11" s="1"/>
  <c r="R424" i="11"/>
  <c r="W424" i="11" s="1"/>
  <c r="R425" i="11"/>
  <c r="W425" i="11" s="1"/>
  <c r="R426" i="11"/>
  <c r="W426" i="11" s="1"/>
  <c r="R427" i="11"/>
  <c r="W427" i="11" s="1"/>
  <c r="R599" i="11"/>
  <c r="W599" i="11" s="1"/>
  <c r="R600" i="11"/>
  <c r="W600" i="11" s="1"/>
  <c r="R428" i="11"/>
  <c r="W428" i="11" s="1"/>
  <c r="R429" i="11"/>
  <c r="W429" i="11" s="1"/>
  <c r="R430" i="11"/>
  <c r="W430" i="11" s="1"/>
  <c r="R431" i="11"/>
  <c r="R432" i="11"/>
  <c r="R433" i="11"/>
  <c r="W433" i="11" s="1"/>
  <c r="R434" i="11"/>
  <c r="R435" i="11"/>
  <c r="W435" i="11" s="1"/>
  <c r="R436" i="11"/>
  <c r="R437" i="11"/>
  <c r="W437" i="11" s="1"/>
  <c r="R438" i="11"/>
  <c r="W438" i="11" s="1"/>
  <c r="R439" i="11"/>
  <c r="R440" i="11"/>
  <c r="W440" i="11" s="1"/>
  <c r="R441" i="11"/>
  <c r="W441" i="11" s="1"/>
  <c r="R442" i="11"/>
  <c r="W442" i="11" s="1"/>
  <c r="R443" i="11"/>
  <c r="W443" i="11" s="1"/>
  <c r="R444" i="11"/>
  <c r="T444" i="11" s="1"/>
  <c r="R445" i="11"/>
  <c r="W445" i="11" s="1"/>
  <c r="R446" i="11"/>
  <c r="R447" i="11"/>
  <c r="W447" i="11" s="1"/>
  <c r="R65" i="11"/>
  <c r="T65" i="11" s="1"/>
  <c r="R66" i="11"/>
  <c r="W66" i="11" s="1"/>
  <c r="R448" i="11"/>
  <c r="W448" i="11" s="1"/>
  <c r="R449" i="11"/>
  <c r="W449" i="11" s="1"/>
  <c r="R450" i="11"/>
  <c r="W450" i="11" s="1"/>
  <c r="R452" i="11"/>
  <c r="R451" i="11"/>
  <c r="T451" i="11" s="1"/>
  <c r="R453" i="11"/>
  <c r="W453" i="11" s="1"/>
  <c r="R10" i="11"/>
  <c r="W10" i="11" s="1"/>
  <c r="R67" i="11"/>
  <c r="W67" i="11" s="1"/>
  <c r="R68" i="11"/>
  <c r="R69" i="11"/>
  <c r="W69" i="11" s="1"/>
  <c r="R454" i="11"/>
  <c r="W454" i="11" s="1"/>
  <c r="R455" i="11"/>
  <c r="T455" i="11" s="1"/>
  <c r="R456" i="11"/>
  <c r="R457" i="11"/>
  <c r="W457" i="11" s="1"/>
  <c r="R458" i="11"/>
  <c r="W458" i="11" s="1"/>
  <c r="R582" i="11"/>
  <c r="R459" i="11"/>
  <c r="R460" i="11"/>
  <c r="T460" i="11" s="1"/>
  <c r="R601" i="11"/>
  <c r="W601" i="11" s="1"/>
  <c r="R602" i="11"/>
  <c r="R603" i="11"/>
  <c r="W603" i="11" s="1"/>
  <c r="R461" i="11"/>
  <c r="W461" i="11" s="1"/>
  <c r="R462" i="11"/>
  <c r="T462" i="11" s="1"/>
  <c r="R463" i="11"/>
  <c r="W463" i="11" s="1"/>
  <c r="R70" i="11"/>
  <c r="W70" i="11" s="1"/>
  <c r="R71" i="11"/>
  <c r="T71" i="11" s="1"/>
  <c r="R464" i="11"/>
  <c r="W464" i="11" s="1"/>
  <c r="R465" i="11"/>
  <c r="W465" i="11" s="1"/>
  <c r="R466" i="11"/>
  <c r="W466" i="11" s="1"/>
  <c r="R467" i="11"/>
  <c r="W467" i="11" s="1"/>
  <c r="R72" i="11"/>
  <c r="R73" i="11"/>
  <c r="R468" i="11"/>
  <c r="W468" i="11" s="1"/>
  <c r="R469" i="11"/>
  <c r="R470" i="11"/>
  <c r="W470" i="11" s="1"/>
  <c r="R471" i="11"/>
  <c r="W471" i="11" s="1"/>
  <c r="R472" i="11"/>
  <c r="W472" i="11" s="1"/>
  <c r="R473" i="11"/>
  <c r="R474" i="11"/>
  <c r="W474" i="11" s="1"/>
  <c r="R475" i="11"/>
  <c r="W475" i="11" s="1"/>
  <c r="R476" i="11"/>
  <c r="T476" i="11" s="1"/>
  <c r="R477" i="11"/>
  <c r="W477" i="11" s="1"/>
  <c r="R478" i="11"/>
  <c r="W478" i="11" s="1"/>
  <c r="R74" i="11"/>
  <c r="T74" i="11" s="1"/>
  <c r="R75" i="11"/>
  <c r="R76" i="11"/>
  <c r="W76" i="11" s="1"/>
  <c r="R479" i="11"/>
  <c r="T479" i="11" s="1"/>
  <c r="R480" i="11"/>
  <c r="T480" i="11" s="1"/>
  <c r="R481" i="11"/>
  <c r="R482" i="11"/>
  <c r="W482" i="11" s="1"/>
  <c r="R483" i="11"/>
  <c r="T483" i="11" s="1"/>
  <c r="W483" i="11"/>
  <c r="R484" i="11"/>
  <c r="W484" i="11" s="1"/>
  <c r="R485" i="11"/>
  <c r="W485" i="11" s="1"/>
  <c r="R486" i="11"/>
  <c r="W486" i="11" s="1"/>
  <c r="R487" i="11"/>
  <c r="W487" i="11" s="1"/>
  <c r="R488" i="11"/>
  <c r="W488" i="11" s="1"/>
  <c r="R489" i="11"/>
  <c r="W489" i="11" s="1"/>
  <c r="R490" i="11"/>
  <c r="W490" i="11" s="1"/>
  <c r="R491" i="11"/>
  <c r="T491" i="11" s="1"/>
  <c r="R492" i="11"/>
  <c r="W492" i="11" s="1"/>
  <c r="R493" i="11"/>
  <c r="W493" i="11" s="1"/>
  <c r="R494" i="11"/>
  <c r="T494" i="11" s="1"/>
  <c r="W494" i="11"/>
  <c r="R604" i="11"/>
  <c r="R605" i="11"/>
  <c r="R606" i="11"/>
  <c r="W606" i="11" s="1"/>
  <c r="R607" i="11"/>
  <c r="W607" i="11" s="1"/>
  <c r="R608" i="11"/>
  <c r="W608" i="11" s="1"/>
  <c r="R609" i="11"/>
  <c r="W609" i="11" s="1"/>
  <c r="R610" i="11"/>
  <c r="T610" i="11" s="1"/>
  <c r="R495" i="11"/>
  <c r="R496" i="11"/>
  <c r="W496" i="11" s="1"/>
  <c r="R497" i="11"/>
  <c r="W497" i="11" s="1"/>
  <c r="R498" i="11"/>
  <c r="W498" i="11" s="1"/>
  <c r="R499" i="11"/>
  <c r="R500" i="11"/>
  <c r="W500" i="11" s="1"/>
  <c r="R501" i="11"/>
  <c r="R502" i="11"/>
  <c r="W502" i="11" s="1"/>
  <c r="R503" i="11"/>
  <c r="W503" i="11" s="1"/>
  <c r="R11" i="11"/>
  <c r="W11" i="11" s="1"/>
  <c r="R12" i="11"/>
  <c r="T12" i="11" s="1"/>
  <c r="R504" i="11"/>
  <c r="R505" i="11"/>
  <c r="W505" i="11" s="1"/>
  <c r="R506" i="11"/>
  <c r="W506" i="11" s="1"/>
  <c r="R507" i="11"/>
  <c r="T507" i="11" s="1"/>
  <c r="R508" i="11"/>
  <c r="W508" i="11" s="1"/>
  <c r="R509" i="11"/>
  <c r="W509" i="11" s="1"/>
  <c r="R77" i="11"/>
  <c r="T77" i="11" s="1"/>
  <c r="R78" i="11"/>
  <c r="R79" i="11"/>
  <c r="W79" i="11" s="1"/>
  <c r="R80" i="11"/>
  <c r="W80" i="11" s="1"/>
  <c r="R17" i="11"/>
  <c r="W17" i="11" s="1"/>
  <c r="R510" i="11"/>
  <c r="R511" i="11"/>
  <c r="W511" i="11" s="1"/>
  <c r="R512" i="11"/>
  <c r="W512" i="11" s="1"/>
  <c r="R81" i="11"/>
  <c r="T81" i="11" s="1"/>
  <c r="R82" i="11"/>
  <c r="T82" i="11" s="1"/>
  <c r="R83" i="11"/>
  <c r="W83" i="11" s="1"/>
  <c r="R513" i="11"/>
  <c r="T513" i="11" s="1"/>
  <c r="R514" i="11"/>
  <c r="R515" i="11"/>
  <c r="W515" i="11" s="1"/>
  <c r="R516" i="11"/>
  <c r="T516" i="11" s="1"/>
  <c r="R517" i="11"/>
  <c r="T517" i="11" s="1"/>
  <c r="R518" i="11"/>
  <c r="R519" i="11"/>
  <c r="W519" i="11" s="1"/>
  <c r="R520" i="11"/>
  <c r="W520" i="11" s="1"/>
  <c r="R521" i="11"/>
  <c r="R522" i="11"/>
  <c r="R523" i="11"/>
  <c r="T523" i="11" s="1"/>
  <c r="R524" i="11"/>
  <c r="W524" i="11" s="1"/>
  <c r="R525" i="11"/>
  <c r="W525" i="11" s="1"/>
  <c r="R526" i="11"/>
  <c r="R527" i="11"/>
  <c r="W527" i="11" s="1"/>
  <c r="R528" i="11"/>
  <c r="T528" i="11" s="1"/>
  <c r="R529" i="11"/>
  <c r="W529" i="11" s="1"/>
  <c r="R530" i="11"/>
  <c r="W530" i="11" s="1"/>
  <c r="R531" i="11"/>
  <c r="T531" i="11" s="1"/>
  <c r="R532" i="11"/>
  <c r="R533" i="11"/>
  <c r="R534" i="11"/>
  <c r="W534" i="11" s="1"/>
  <c r="R535" i="11"/>
  <c r="W535" i="11" s="1"/>
  <c r="R536" i="11"/>
  <c r="W536" i="11" s="1"/>
  <c r="R537" i="11"/>
  <c r="W537" i="11" s="1"/>
  <c r="R538" i="11"/>
  <c r="T538" i="11" s="1"/>
  <c r="R539" i="11"/>
  <c r="R540" i="11"/>
  <c r="W540" i="11" s="1"/>
  <c r="R541" i="11"/>
  <c r="W541" i="11" s="1"/>
  <c r="R542" i="11"/>
  <c r="W542" i="11" s="1"/>
  <c r="R84" i="11"/>
  <c r="R543" i="11"/>
  <c r="W543" i="11" s="1"/>
  <c r="R544" i="11"/>
  <c r="W544" i="11" s="1"/>
  <c r="R545" i="11"/>
  <c r="T545" i="11" s="1"/>
  <c r="R546" i="11"/>
  <c r="W546" i="11" s="1"/>
  <c r="R547" i="11"/>
  <c r="W547" i="11" s="1"/>
  <c r="R548" i="11"/>
  <c r="W548" i="11" s="1"/>
  <c r="R549" i="11"/>
  <c r="R550" i="11"/>
  <c r="W550" i="11" s="1"/>
  <c r="R551" i="11"/>
  <c r="W551" i="11" s="1"/>
  <c r="R552" i="11"/>
  <c r="T552" i="11" s="1"/>
  <c r="R13" i="11"/>
  <c r="R14" i="11"/>
  <c r="R553" i="11"/>
  <c r="T553" i="11" s="1"/>
  <c r="R554" i="11"/>
  <c r="R555" i="11"/>
  <c r="R556" i="11"/>
  <c r="T556" i="11" s="1"/>
  <c r="R557" i="11"/>
  <c r="W557" i="11" s="1"/>
  <c r="R558" i="11"/>
  <c r="T558" i="11" s="1"/>
  <c r="R559" i="11"/>
  <c r="W559" i="11" s="1"/>
  <c r="R560" i="11"/>
  <c r="W560" i="11" s="1"/>
  <c r="R561" i="11"/>
  <c r="T561" i="11" s="1"/>
  <c r="R562" i="11"/>
  <c r="T562" i="11" s="1"/>
  <c r="R563" i="11"/>
  <c r="W563" i="11" s="1"/>
  <c r="R15" i="11"/>
  <c r="T15" i="11" s="1"/>
  <c r="R16" i="11"/>
  <c r="R564" i="11"/>
  <c r="W564" i="11" s="1"/>
  <c r="R565" i="11"/>
  <c r="T565" i="11" s="1"/>
  <c r="R566" i="11"/>
  <c r="T566" i="11" s="1"/>
  <c r="R567" i="11"/>
  <c r="W567" i="11" s="1"/>
  <c r="R85" i="11"/>
  <c r="T85" i="11" s="1"/>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Q201" i="9"/>
  <c r="Q202" i="9"/>
  <c r="Q203" i="9"/>
  <c r="Q204" i="9"/>
  <c r="Q205" i="9"/>
  <c r="Q206" i="9"/>
  <c r="Q207" i="9"/>
  <c r="Q208" i="9"/>
  <c r="Q209" i="9"/>
  <c r="Q210" i="9"/>
  <c r="Q211" i="9"/>
  <c r="Q212" i="9"/>
  <c r="Q213" i="9"/>
  <c r="Q214" i="9"/>
  <c r="Q215" i="9"/>
  <c r="Q216" i="9"/>
  <c r="Q217" i="9"/>
  <c r="Q218" i="9"/>
  <c r="Q219" i="9"/>
  <c r="Q220" i="9"/>
  <c r="Q221" i="9"/>
  <c r="Q222" i="9"/>
  <c r="Q223" i="9"/>
  <c r="Q224" i="9"/>
  <c r="Q225" i="9"/>
  <c r="Q226" i="9"/>
  <c r="Q227" i="9"/>
  <c r="Q228" i="9"/>
  <c r="Q229" i="9"/>
  <c r="Q230" i="9"/>
  <c r="Q231" i="9"/>
  <c r="Q232" i="9"/>
  <c r="Q233" i="9"/>
  <c r="Q234" i="9"/>
  <c r="Q235" i="9"/>
  <c r="Q236" i="9"/>
  <c r="Q237" i="9"/>
  <c r="Q238" i="9"/>
  <c r="Q239" i="9"/>
  <c r="Q240" i="9"/>
  <c r="Q241" i="9"/>
  <c r="Q242" i="9"/>
  <c r="Q243" i="9"/>
  <c r="Q244" i="9"/>
  <c r="Q245" i="9"/>
  <c r="Q246" i="9"/>
  <c r="Q247" i="9"/>
  <c r="Q248" i="9"/>
  <c r="Q249" i="9"/>
  <c r="Q250" i="9"/>
  <c r="Q251" i="9"/>
  <c r="Q252" i="9"/>
  <c r="Q253" i="9"/>
  <c r="Q254" i="9"/>
  <c r="Q255" i="9"/>
  <c r="Q256" i="9"/>
  <c r="Q257" i="9"/>
  <c r="Q258" i="9"/>
  <c r="Q259" i="9"/>
  <c r="Q260" i="9"/>
  <c r="Q261" i="9"/>
  <c r="Q262" i="9"/>
  <c r="Q263" i="9"/>
  <c r="Q264" i="9"/>
  <c r="Q265" i="9"/>
  <c r="Q266" i="9"/>
  <c r="Q267" i="9"/>
  <c r="Q268" i="9"/>
  <c r="Q269" i="9"/>
  <c r="Q270" i="9"/>
  <c r="Q271" i="9"/>
  <c r="Q272" i="9"/>
  <c r="Q273" i="9"/>
  <c r="Q274" i="9"/>
  <c r="Q275" i="9"/>
  <c r="Q276" i="9"/>
  <c r="Q277" i="9"/>
  <c r="Q278" i="9"/>
  <c r="Q279" i="9"/>
  <c r="Q280" i="9"/>
  <c r="Q281" i="9"/>
  <c r="Q282" i="9"/>
  <c r="Q283" i="9"/>
  <c r="Q284" i="9"/>
  <c r="Q285" i="9"/>
  <c r="Q286" i="9"/>
  <c r="Q287" i="9"/>
  <c r="Q288" i="9"/>
  <c r="Q289" i="9"/>
  <c r="Q290" i="9"/>
  <c r="Q291" i="9"/>
  <c r="Q292" i="9"/>
  <c r="Q293" i="9"/>
  <c r="Q294" i="9"/>
  <c r="Q295" i="9"/>
  <c r="Q296" i="9"/>
  <c r="Q297" i="9"/>
  <c r="Q298" i="9"/>
  <c r="Q299" i="9"/>
  <c r="Q300" i="9"/>
  <c r="Q301" i="9"/>
  <c r="Q302" i="9"/>
  <c r="Q303" i="9"/>
  <c r="Q304" i="9"/>
  <c r="Q305" i="9"/>
  <c r="Q306" i="9"/>
  <c r="Q307" i="9"/>
  <c r="Q308" i="9"/>
  <c r="Q309" i="9"/>
  <c r="Q310" i="9"/>
  <c r="Q311" i="9"/>
  <c r="Q312" i="9"/>
  <c r="Q313" i="9"/>
  <c r="Q314" i="9"/>
  <c r="Q315" i="9"/>
  <c r="Q316" i="9"/>
  <c r="Q317" i="9"/>
  <c r="Q318" i="9"/>
  <c r="Q319" i="9"/>
  <c r="Q320" i="9"/>
  <c r="Q321" i="9"/>
  <c r="Q322" i="9"/>
  <c r="Q323" i="9"/>
  <c r="Q324" i="9"/>
  <c r="Q325" i="9"/>
  <c r="Q326" i="9"/>
  <c r="Q327" i="9"/>
  <c r="Q328" i="9"/>
  <c r="Q329" i="9"/>
  <c r="Q330" i="9"/>
  <c r="Q331" i="9"/>
  <c r="Q332" i="9"/>
  <c r="Q333" i="9"/>
  <c r="Q334" i="9"/>
  <c r="Q335" i="9"/>
  <c r="Q336" i="9"/>
  <c r="Q337" i="9"/>
  <c r="Q338" i="9"/>
  <c r="Q339" i="9"/>
  <c r="Q340" i="9"/>
  <c r="Q341" i="9"/>
  <c r="Q342" i="9"/>
  <c r="Q343" i="9"/>
  <c r="Q344" i="9"/>
  <c r="Q345" i="9"/>
  <c r="Q346" i="9"/>
  <c r="Q347" i="9"/>
  <c r="Q348" i="9"/>
  <c r="Q349" i="9"/>
  <c r="Q350" i="9"/>
  <c r="Q351" i="9"/>
  <c r="Q352" i="9"/>
  <c r="Q353" i="9"/>
  <c r="Q354" i="9"/>
  <c r="Q355" i="9"/>
  <c r="Q356" i="9"/>
  <c r="Q357" i="9"/>
  <c r="Q358" i="9"/>
  <c r="Q359" i="9"/>
  <c r="Q360" i="9"/>
  <c r="Q361" i="9"/>
  <c r="Q362" i="9"/>
  <c r="Q363" i="9"/>
  <c r="Q364" i="9"/>
  <c r="Q365" i="9"/>
  <c r="Q366" i="9"/>
  <c r="Q367" i="9"/>
  <c r="Q368" i="9"/>
  <c r="Q369" i="9"/>
  <c r="Q370" i="9"/>
  <c r="Q371" i="9"/>
  <c r="Q372" i="9"/>
  <c r="Q373" i="9"/>
  <c r="Q374" i="9"/>
  <c r="Q375" i="9"/>
  <c r="Q376" i="9"/>
  <c r="Q377" i="9"/>
  <c r="Q378" i="9"/>
  <c r="Q379" i="9"/>
  <c r="Q380" i="9"/>
  <c r="Q381" i="9"/>
  <c r="Q382" i="9"/>
  <c r="Q383" i="9"/>
  <c r="Q384" i="9"/>
  <c r="Q385" i="9"/>
  <c r="Q386" i="9"/>
  <c r="Q387" i="9"/>
  <c r="Q388" i="9"/>
  <c r="Q389" i="9"/>
  <c r="Q390" i="9"/>
  <c r="Q391" i="9"/>
  <c r="Q392" i="9"/>
  <c r="Q393" i="9"/>
  <c r="Q394" i="9"/>
  <c r="Q395" i="9"/>
  <c r="Q396" i="9"/>
  <c r="Q397" i="9"/>
  <c r="Q398" i="9"/>
  <c r="Q399" i="9"/>
  <c r="Q400" i="9"/>
  <c r="Q401" i="9"/>
  <c r="Q402" i="9"/>
  <c r="Q403" i="9"/>
  <c r="Q404" i="9"/>
  <c r="Q405" i="9"/>
  <c r="Q406" i="9"/>
  <c r="Q407" i="9"/>
  <c r="Q408" i="9"/>
  <c r="Q409" i="9"/>
  <c r="Q410" i="9"/>
  <c r="Q411" i="9"/>
  <c r="Q412" i="9"/>
  <c r="Q413" i="9"/>
  <c r="Q414" i="9"/>
  <c r="Q415" i="9"/>
  <c r="Q416" i="9"/>
  <c r="Q417" i="9"/>
  <c r="Q418" i="9"/>
  <c r="Q419" i="9"/>
  <c r="Q420" i="9"/>
  <c r="Q421" i="9"/>
  <c r="Q422" i="9"/>
  <c r="Q423" i="9"/>
  <c r="Q424" i="9"/>
  <c r="Q425" i="9"/>
  <c r="Q426" i="9"/>
  <c r="Q427" i="9"/>
  <c r="Q428" i="9"/>
  <c r="Q429" i="9"/>
  <c r="Q430" i="9"/>
  <c r="Q431" i="9"/>
  <c r="Q432" i="9"/>
  <c r="Q433" i="9"/>
  <c r="Q434" i="9"/>
  <c r="Q435" i="9"/>
  <c r="Q436" i="9"/>
  <c r="Q437" i="9"/>
  <c r="Q438" i="9"/>
  <c r="Q439" i="9"/>
  <c r="Q440" i="9"/>
  <c r="Q441" i="9"/>
  <c r="Q442" i="9"/>
  <c r="Q443" i="9"/>
  <c r="Q444" i="9"/>
  <c r="Q445" i="9"/>
  <c r="Q446" i="9"/>
  <c r="Q447" i="9"/>
  <c r="Q448" i="9"/>
  <c r="Q449" i="9"/>
  <c r="Q450" i="9"/>
  <c r="Q451" i="9"/>
  <c r="Q452" i="9"/>
  <c r="Q453" i="9"/>
  <c r="Q454" i="9"/>
  <c r="Q455" i="9"/>
  <c r="Q456" i="9"/>
  <c r="Q457" i="9"/>
  <c r="Q458" i="9"/>
  <c r="Q459" i="9"/>
  <c r="Q460" i="9"/>
  <c r="Q461" i="9"/>
  <c r="Q462" i="9"/>
  <c r="Q463" i="9"/>
  <c r="Q464" i="9"/>
  <c r="Q465" i="9"/>
  <c r="Q466" i="9"/>
  <c r="Q467" i="9"/>
  <c r="Q468" i="9"/>
  <c r="Q469" i="9"/>
  <c r="Q470" i="9"/>
  <c r="Q471" i="9"/>
  <c r="Q472" i="9"/>
  <c r="Q473" i="9"/>
  <c r="Q474" i="9"/>
  <c r="Q475" i="9"/>
  <c r="Q476" i="9"/>
  <c r="Q477" i="9"/>
  <c r="Q478" i="9"/>
  <c r="Q479" i="9"/>
  <c r="Q480" i="9"/>
  <c r="Q481" i="9"/>
  <c r="Q482" i="9"/>
  <c r="Q483" i="9"/>
  <c r="Q484" i="9"/>
  <c r="Q485" i="9"/>
  <c r="Q486" i="9"/>
  <c r="Q487" i="9"/>
  <c r="Q488" i="9"/>
  <c r="Q489" i="9"/>
  <c r="Q490" i="9"/>
  <c r="Q491" i="9"/>
  <c r="Q492" i="9"/>
  <c r="Q493" i="9"/>
  <c r="Q494" i="9"/>
  <c r="Q495" i="9"/>
  <c r="Q496" i="9"/>
  <c r="Q497" i="9"/>
  <c r="Q498" i="9"/>
  <c r="Q499" i="9"/>
  <c r="Q500" i="9"/>
  <c r="Q501" i="9"/>
  <c r="Q502" i="9"/>
  <c r="Q503" i="9"/>
  <c r="Q504" i="9"/>
  <c r="Q505" i="9"/>
  <c r="Q506" i="9"/>
  <c r="Q507" i="9"/>
  <c r="Q508" i="9"/>
  <c r="Q509" i="9"/>
  <c r="Q510" i="9"/>
  <c r="Q511" i="9"/>
  <c r="Q512" i="9"/>
  <c r="Q513" i="9"/>
  <c r="Q514" i="9"/>
  <c r="Q515" i="9"/>
  <c r="Q516" i="9"/>
  <c r="Q517" i="9"/>
  <c r="Q518" i="9"/>
  <c r="Q519" i="9"/>
  <c r="Q520" i="9"/>
  <c r="Q521" i="9"/>
  <c r="Q522" i="9"/>
  <c r="Q523" i="9"/>
  <c r="Q524" i="9"/>
  <c r="Q525" i="9"/>
  <c r="Q526" i="9"/>
  <c r="Q527" i="9"/>
  <c r="Q528" i="9"/>
  <c r="Q529" i="9"/>
  <c r="Q530" i="9"/>
  <c r="Q531" i="9"/>
  <c r="Q532" i="9"/>
  <c r="Q533" i="9"/>
  <c r="Q534" i="9"/>
  <c r="Q535" i="9"/>
  <c r="Q536" i="9"/>
  <c r="Q537" i="9"/>
  <c r="Q538" i="9"/>
  <c r="Q539" i="9"/>
  <c r="Q540" i="9"/>
  <c r="Q541" i="9"/>
  <c r="Q542" i="9"/>
  <c r="Q543" i="9"/>
  <c r="Q544" i="9"/>
  <c r="Q545" i="9"/>
  <c r="Q546" i="9"/>
  <c r="Q547" i="9"/>
  <c r="Q548" i="9"/>
  <c r="Q549" i="9"/>
  <c r="Q550" i="9"/>
  <c r="Q551" i="9"/>
  <c r="Q552" i="9"/>
  <c r="Q553" i="9"/>
  <c r="Q554" i="9"/>
  <c r="Q555" i="9"/>
  <c r="Q556" i="9"/>
  <c r="Q557" i="9"/>
  <c r="Q558" i="9"/>
  <c r="Q559" i="9"/>
  <c r="Q560" i="9"/>
  <c r="Q561" i="9"/>
  <c r="Q562" i="9"/>
  <c r="Q563" i="9"/>
  <c r="Q564" i="9"/>
  <c r="Q565" i="9"/>
  <c r="Q566" i="9"/>
  <c r="Q567" i="9"/>
  <c r="Q568" i="9"/>
  <c r="Q569" i="9"/>
  <c r="Q570" i="9"/>
  <c r="Q571" i="9"/>
  <c r="Q572" i="9"/>
  <c r="Q573" i="9"/>
  <c r="Q574" i="9"/>
  <c r="Q575" i="9"/>
  <c r="Q576" i="9"/>
  <c r="Q577" i="9"/>
  <c r="Q578" i="9"/>
  <c r="Q579" i="9"/>
  <c r="Q580" i="9"/>
  <c r="Q581" i="9"/>
  <c r="Q582" i="9"/>
  <c r="Q583" i="9"/>
  <c r="Q584" i="9"/>
  <c r="Q585" i="9"/>
  <c r="Q586" i="9"/>
  <c r="Q587" i="9"/>
  <c r="Q588" i="9"/>
  <c r="Q589" i="9"/>
  <c r="Q590" i="9"/>
  <c r="Q591" i="9"/>
  <c r="Q592" i="9"/>
  <c r="Q593" i="9"/>
  <c r="Q594" i="9"/>
  <c r="Q595" i="9"/>
  <c r="Q596" i="9"/>
  <c r="Q597" i="9"/>
  <c r="Q598" i="9"/>
  <c r="Q599" i="9"/>
  <c r="Q600" i="9"/>
  <c r="Q601" i="9"/>
  <c r="Q602" i="9"/>
  <c r="Q603" i="9"/>
  <c r="Q604" i="9"/>
  <c r="Q605" i="9"/>
  <c r="Q606" i="9"/>
  <c r="Q607" i="9"/>
  <c r="Q608" i="9"/>
  <c r="Q609" i="9"/>
  <c r="Q610" i="9"/>
  <c r="Q611" i="9"/>
  <c r="Q612" i="9"/>
  <c r="Q613" i="9"/>
  <c r="Q614" i="9"/>
  <c r="Q615" i="9"/>
  <c r="Q616" i="9"/>
  <c r="Q617" i="9"/>
  <c r="Q618" i="9"/>
  <c r="Q619" i="9"/>
  <c r="Q620" i="9"/>
  <c r="Q621" i="9"/>
  <c r="Q622" i="9"/>
  <c r="Q623" i="9"/>
  <c r="Q624" i="9"/>
  <c r="Q625" i="9"/>
  <c r="Q626" i="9"/>
  <c r="Q627" i="9"/>
  <c r="Q628" i="9"/>
  <c r="Q629" i="9"/>
  <c r="Q630" i="9"/>
  <c r="Q631" i="9"/>
  <c r="Q3" i="9"/>
  <c r="W592" i="11"/>
  <c r="W291" i="11"/>
  <c r="W358" i="11"/>
  <c r="W246" i="11"/>
  <c r="W584" i="11"/>
  <c r="V567" i="11"/>
  <c r="V566" i="11"/>
  <c r="V565" i="11"/>
  <c r="V564" i="11"/>
  <c r="V16" i="11"/>
  <c r="V15" i="11"/>
  <c r="V563" i="11"/>
  <c r="V562" i="11"/>
  <c r="V561" i="11"/>
  <c r="V560" i="11"/>
  <c r="V559" i="11"/>
  <c r="V558" i="11"/>
  <c r="V557" i="11"/>
  <c r="V556" i="11"/>
  <c r="V555" i="11"/>
  <c r="V554" i="11"/>
  <c r="V553" i="11"/>
  <c r="V14" i="11"/>
  <c r="V13" i="11"/>
  <c r="V552" i="11"/>
  <c r="V551" i="11"/>
  <c r="V550" i="11"/>
  <c r="V549" i="11"/>
  <c r="V548" i="11"/>
  <c r="V547" i="11"/>
  <c r="V546" i="11"/>
  <c r="V545" i="11"/>
  <c r="V544" i="11"/>
  <c r="V543" i="11"/>
  <c r="V84" i="11"/>
  <c r="V542" i="11"/>
  <c r="V541" i="11"/>
  <c r="V540" i="11"/>
  <c r="V539" i="11"/>
  <c r="V538" i="11"/>
  <c r="V537" i="11"/>
  <c r="V536" i="11"/>
  <c r="V535" i="11"/>
  <c r="V534" i="11"/>
  <c r="V533" i="11"/>
  <c r="V532" i="11"/>
  <c r="V531" i="11"/>
  <c r="V530" i="11"/>
  <c r="V529" i="11"/>
  <c r="V528" i="11"/>
  <c r="V527" i="11"/>
  <c r="V526" i="11"/>
  <c r="V525" i="11"/>
  <c r="V524" i="11"/>
  <c r="V523" i="11"/>
  <c r="V522" i="11"/>
  <c r="V521" i="11"/>
  <c r="V520" i="11"/>
  <c r="V519" i="11"/>
  <c r="V518" i="11"/>
  <c r="V517" i="11"/>
  <c r="V516" i="11"/>
  <c r="V515" i="11"/>
  <c r="V514" i="11"/>
  <c r="V513" i="11"/>
  <c r="V83" i="11"/>
  <c r="V82" i="11"/>
  <c r="V81" i="11"/>
  <c r="V512" i="11"/>
  <c r="V511" i="11"/>
  <c r="V510" i="11"/>
  <c r="V17" i="11"/>
  <c r="V80" i="11"/>
  <c r="V79" i="11"/>
  <c r="V78" i="11"/>
  <c r="V77" i="11"/>
  <c r="V509" i="11"/>
  <c r="V508" i="11"/>
  <c r="V507" i="11"/>
  <c r="V506" i="11"/>
  <c r="V505" i="11"/>
  <c r="V504" i="11"/>
  <c r="V12" i="11"/>
  <c r="V11" i="11"/>
  <c r="V503" i="11"/>
  <c r="V502" i="11"/>
  <c r="V501" i="11"/>
  <c r="V500" i="11"/>
  <c r="V499" i="11"/>
  <c r="V498" i="11"/>
  <c r="V497" i="11"/>
  <c r="V496" i="11"/>
  <c r="V495" i="11"/>
  <c r="V610" i="11"/>
  <c r="V609" i="11"/>
  <c r="V608" i="11"/>
  <c r="V607" i="11"/>
  <c r="V606" i="11"/>
  <c r="V605" i="11"/>
  <c r="V604" i="11"/>
  <c r="V494" i="11"/>
  <c r="V493" i="11"/>
  <c r="V492" i="11"/>
  <c r="V491" i="11"/>
  <c r="V490" i="11"/>
  <c r="V489" i="11"/>
  <c r="V488" i="11"/>
  <c r="V487" i="11"/>
  <c r="V486" i="11"/>
  <c r="V485" i="11"/>
  <c r="V484" i="11"/>
  <c r="V483" i="11"/>
  <c r="V482" i="11"/>
  <c r="V481" i="11"/>
  <c r="V480" i="11"/>
  <c r="V479" i="11"/>
  <c r="V76" i="11"/>
  <c r="V75" i="11"/>
  <c r="V74" i="11"/>
  <c r="V478" i="11"/>
  <c r="V477" i="11"/>
  <c r="V476" i="11"/>
  <c r="V475" i="11"/>
  <c r="V474" i="11"/>
  <c r="V473" i="11"/>
  <c r="V472" i="11"/>
  <c r="V471" i="11"/>
  <c r="V470" i="11"/>
  <c r="V469" i="11"/>
  <c r="V468" i="11"/>
  <c r="V73" i="11"/>
  <c r="V72" i="11"/>
  <c r="V467" i="11"/>
  <c r="V466" i="11"/>
  <c r="V465" i="11"/>
  <c r="V464" i="11"/>
  <c r="V71" i="11"/>
  <c r="V70" i="11"/>
  <c r="V463" i="11"/>
  <c r="V462" i="11"/>
  <c r="V461" i="11"/>
  <c r="V603" i="11"/>
  <c r="V602" i="11"/>
  <c r="V601" i="11"/>
  <c r="V460" i="11"/>
  <c r="V459" i="11"/>
  <c r="V582" i="11"/>
  <c r="V458" i="11"/>
  <c r="V457" i="11"/>
  <c r="V456" i="11"/>
  <c r="V455" i="11"/>
  <c r="V454" i="11"/>
  <c r="V69" i="11"/>
  <c r="V68" i="11"/>
  <c r="V67" i="11"/>
  <c r="V10" i="11"/>
  <c r="V453" i="11"/>
  <c r="V600" i="11"/>
  <c r="V452" i="11"/>
  <c r="V450" i="11"/>
  <c r="V449" i="11"/>
  <c r="V448" i="11"/>
  <c r="V66" i="11"/>
  <c r="V65" i="11"/>
  <c r="V447" i="11"/>
  <c r="V446" i="11"/>
  <c r="V445" i="11"/>
  <c r="V444" i="11"/>
  <c r="V443" i="11"/>
  <c r="V442" i="11"/>
  <c r="V441" i="11"/>
  <c r="V440" i="11"/>
  <c r="V439" i="11"/>
  <c r="V438" i="11"/>
  <c r="V437" i="11"/>
  <c r="V436" i="11"/>
  <c r="V435" i="11"/>
  <c r="V434" i="11"/>
  <c r="V433" i="11"/>
  <c r="V432" i="11"/>
  <c r="V431" i="11"/>
  <c r="V430" i="11"/>
  <c r="V429" i="11"/>
  <c r="V428" i="11"/>
  <c r="V599" i="11"/>
  <c r="V598" i="11"/>
  <c r="V427" i="11"/>
  <c r="V426" i="11"/>
  <c r="V425" i="11"/>
  <c r="V424" i="11"/>
  <c r="V423" i="11"/>
  <c r="V597" i="11"/>
  <c r="V596" i="11"/>
  <c r="V595" i="11"/>
  <c r="V594" i="11"/>
  <c r="V422" i="11"/>
  <c r="V421" i="11"/>
  <c r="V420" i="11"/>
  <c r="V419" i="11"/>
  <c r="V64" i="11"/>
  <c r="V63" i="11"/>
  <c r="V418" i="11"/>
  <c r="V417" i="11"/>
  <c r="V416" i="11"/>
  <c r="V415" i="11"/>
  <c r="V414" i="11"/>
  <c r="V413" i="11"/>
  <c r="V412" i="11"/>
  <c r="V411" i="11"/>
  <c r="V410" i="11"/>
  <c r="V409" i="11"/>
  <c r="V408" i="11"/>
  <c r="V407" i="11"/>
  <c r="V581" i="11"/>
  <c r="V580" i="11"/>
  <c r="V579" i="11"/>
  <c r="V406" i="11"/>
  <c r="V593" i="11"/>
  <c r="V592" i="11"/>
  <c r="V591" i="11"/>
  <c r="V590" i="11"/>
  <c r="V62" i="11"/>
  <c r="V61" i="11"/>
  <c r="V405" i="11"/>
  <c r="V404" i="11"/>
  <c r="V403" i="11"/>
  <c r="V402" i="11"/>
  <c r="V401" i="11"/>
  <c r="V400" i="11"/>
  <c r="V399" i="11"/>
  <c r="V398" i="11"/>
  <c r="V60" i="11"/>
  <c r="V59" i="11"/>
  <c r="V58" i="11"/>
  <c r="V57" i="11"/>
  <c r="V56" i="11"/>
  <c r="V55" i="11"/>
  <c r="V54" i="11"/>
  <c r="V53" i="11"/>
  <c r="V578" i="11"/>
  <c r="V397" i="11"/>
  <c r="V396" i="11"/>
  <c r="V395" i="11"/>
  <c r="V394" i="11"/>
  <c r="V393" i="11"/>
  <c r="V589" i="11"/>
  <c r="V588" i="11"/>
  <c r="V587" i="11"/>
  <c r="V392" i="11"/>
  <c r="V391" i="11"/>
  <c r="V390" i="11"/>
  <c r="V389" i="11"/>
  <c r="V388" i="11"/>
  <c r="V387" i="11"/>
  <c r="V386" i="11"/>
  <c r="V385" i="11"/>
  <c r="V384" i="11"/>
  <c r="V383" i="11"/>
  <c r="V382" i="11"/>
  <c r="V381" i="11"/>
  <c r="V380" i="11"/>
  <c r="V379" i="11"/>
  <c r="V378" i="11"/>
  <c r="V377" i="11"/>
  <c r="V376" i="11"/>
  <c r="V586" i="11"/>
  <c r="V585" i="11"/>
  <c r="V375" i="11"/>
  <c r="V52" i="11"/>
  <c r="V374" i="11"/>
  <c r="V373" i="11"/>
  <c r="V372" i="11"/>
  <c r="V371" i="11"/>
  <c r="V51" i="11"/>
  <c r="V50" i="11"/>
  <c r="V49" i="11"/>
  <c r="V48" i="11"/>
  <c r="V47" i="11"/>
  <c r="V370" i="11"/>
  <c r="V369" i="11"/>
  <c r="V368" i="11"/>
  <c r="V367" i="11"/>
  <c r="V366" i="11"/>
  <c r="V365" i="11"/>
  <c r="V364" i="11"/>
  <c r="V363" i="11"/>
  <c r="V362" i="11"/>
  <c r="V361" i="11"/>
  <c r="V360" i="11"/>
  <c r="V584" i="11"/>
  <c r="V359" i="11"/>
  <c r="V357" i="11"/>
  <c r="V356" i="11"/>
  <c r="V355" i="11"/>
  <c r="V354" i="11"/>
  <c r="V353" i="11"/>
  <c r="V352" i="11"/>
  <c r="V351" i="11"/>
  <c r="V350" i="11"/>
  <c r="V349" i="11"/>
  <c r="V348" i="11"/>
  <c r="V347" i="11"/>
  <c r="V346" i="11"/>
  <c r="V345" i="11"/>
  <c r="V344" i="11"/>
  <c r="V9" i="11"/>
  <c r="V8" i="11"/>
  <c r="V343" i="11"/>
  <c r="V342" i="11"/>
  <c r="V341" i="11"/>
  <c r="V340" i="11"/>
  <c r="V339" i="11"/>
  <c r="V338" i="11"/>
  <c r="V337" i="11"/>
  <c r="V336" i="11"/>
  <c r="V335" i="11"/>
  <c r="V334" i="11"/>
  <c r="V333" i="11"/>
  <c r="V332" i="11"/>
  <c r="V331" i="11"/>
  <c r="V330" i="11"/>
  <c r="V329" i="11"/>
  <c r="V583" i="11"/>
  <c r="V328" i="11"/>
  <c r="V327" i="11"/>
  <c r="V326" i="11"/>
  <c r="V325" i="11"/>
  <c r="V324" i="11"/>
  <c r="V323" i="11"/>
  <c r="V322" i="11"/>
  <c r="V321" i="11"/>
  <c r="V320" i="11"/>
  <c r="V319" i="11"/>
  <c r="V318" i="11"/>
  <c r="V317" i="11"/>
  <c r="V316" i="11"/>
  <c r="V315" i="11"/>
  <c r="V314" i="11"/>
  <c r="V313" i="11"/>
  <c r="V312" i="11"/>
  <c r="V311" i="11"/>
  <c r="V310" i="11"/>
  <c r="V309" i="11"/>
  <c r="V308" i="11"/>
  <c r="V307" i="11"/>
  <c r="V306" i="11"/>
  <c r="V577" i="11"/>
  <c r="V305" i="11"/>
  <c r="V304" i="11"/>
  <c r="V303" i="11"/>
  <c r="V302" i="11"/>
  <c r="V7" i="11"/>
  <c r="V301" i="11"/>
  <c r="V300" i="11"/>
  <c r="V299" i="11"/>
  <c r="V298" i="11"/>
  <c r="V46" i="11"/>
  <c r="V45" i="11"/>
  <c r="V297" i="11"/>
  <c r="V296" i="11"/>
  <c r="V295" i="11"/>
  <c r="V294" i="11"/>
  <c r="V293" i="11"/>
  <c r="V292" i="11"/>
  <c r="V451" i="11"/>
  <c r="V576" i="11"/>
  <c r="V575" i="11"/>
  <c r="V574" i="11"/>
  <c r="V573" i="11"/>
  <c r="V572" i="11"/>
  <c r="V571" i="11"/>
  <c r="V570" i="11"/>
  <c r="V290" i="11"/>
  <c r="V289" i="11"/>
  <c r="V288" i="11"/>
  <c r="V287" i="11"/>
  <c r="V286" i="11"/>
  <c r="V285" i="11"/>
  <c r="V569" i="11"/>
  <c r="V284" i="11"/>
  <c r="V283" i="11"/>
  <c r="V282" i="11"/>
  <c r="V281" i="11"/>
  <c r="V44" i="11"/>
  <c r="V280" i="11"/>
  <c r="V279" i="11"/>
  <c r="V278" i="11"/>
  <c r="V277" i="11"/>
  <c r="V276" i="11"/>
  <c r="V275" i="11"/>
  <c r="V274" i="11"/>
  <c r="V273" i="11"/>
  <c r="V272" i="11"/>
  <c r="V271" i="11"/>
  <c r="V270" i="11"/>
  <c r="V269" i="11"/>
  <c r="V268" i="11"/>
  <c r="V267" i="11"/>
  <c r="V266" i="11"/>
  <c r="V265" i="11"/>
  <c r="V264" i="11"/>
  <c r="V263" i="11"/>
  <c r="V262" i="11"/>
  <c r="V261" i="11"/>
  <c r="V260" i="11"/>
  <c r="V43" i="11"/>
  <c r="V42" i="11"/>
  <c r="V41" i="11"/>
  <c r="V40" i="11"/>
  <c r="V6" i="11"/>
  <c r="V5" i="11"/>
  <c r="V4" i="11"/>
  <c r="V259" i="11"/>
  <c r="V258" i="11"/>
  <c r="V257" i="11"/>
  <c r="V256" i="11"/>
  <c r="V255" i="11"/>
  <c r="V254" i="11"/>
  <c r="V253" i="11"/>
  <c r="V252" i="11"/>
  <c r="V251" i="11"/>
  <c r="V250" i="11"/>
  <c r="V249" i="11"/>
  <c r="V248" i="11"/>
  <c r="V358" i="11"/>
  <c r="V247" i="11"/>
  <c r="V245" i="11"/>
  <c r="V244" i="11"/>
  <c r="V243" i="11"/>
  <c r="V242" i="11"/>
  <c r="V241" i="11"/>
  <c r="V240" i="11"/>
  <c r="V239" i="11"/>
  <c r="V39" i="11"/>
  <c r="V38" i="11"/>
  <c r="V37" i="11"/>
  <c r="V238" i="11"/>
  <c r="V237" i="11"/>
  <c r="V236" i="11"/>
  <c r="V291" i="11"/>
  <c r="V246" i="11"/>
  <c r="V235" i="11"/>
  <c r="V234" i="11"/>
  <c r="V233" i="11"/>
  <c r="V232" i="11"/>
  <c r="V231" i="11"/>
  <c r="V3" i="11"/>
  <c r="V36" i="11"/>
  <c r="V230" i="11"/>
  <c r="V229" i="11"/>
  <c r="V228" i="11"/>
  <c r="V227" i="11"/>
  <c r="V226" i="11"/>
  <c r="V225" i="11"/>
  <c r="V224" i="11"/>
  <c r="V223" i="11"/>
  <c r="V222" i="11"/>
  <c r="V221" i="11"/>
  <c r="V220" i="11"/>
  <c r="V219" i="11"/>
  <c r="V218" i="11"/>
  <c r="V217" i="11"/>
  <c r="V216" i="11"/>
  <c r="V215" i="11"/>
  <c r="V214" i="11"/>
  <c r="V213" i="11"/>
  <c r="V212" i="11"/>
  <c r="V211" i="11"/>
  <c r="V210" i="11"/>
  <c r="V209" i="11"/>
  <c r="V208" i="11"/>
  <c r="V207" i="11"/>
  <c r="V206" i="11"/>
  <c r="V205" i="11"/>
  <c r="V204" i="11"/>
  <c r="V203" i="11"/>
  <c r="V202" i="11"/>
  <c r="V201" i="11"/>
  <c r="V200" i="11"/>
  <c r="V199" i="11"/>
  <c r="V198" i="11"/>
  <c r="V197" i="11"/>
  <c r="V196" i="11"/>
  <c r="V195" i="11"/>
  <c r="V194" i="11"/>
  <c r="V193" i="11"/>
  <c r="V35" i="11"/>
  <c r="V192" i="11"/>
  <c r="V191" i="11"/>
  <c r="V190" i="11"/>
  <c r="V189" i="11"/>
  <c r="V188" i="11"/>
  <c r="V187" i="11"/>
  <c r="V186" i="11"/>
  <c r="V185" i="11"/>
  <c r="V184" i="11"/>
  <c r="V183" i="11"/>
  <c r="V182" i="11"/>
  <c r="V181" i="11"/>
  <c r="V180" i="11"/>
  <c r="V179" i="11"/>
  <c r="V178" i="11"/>
  <c r="V177" i="11"/>
  <c r="V34" i="11"/>
  <c r="V33" i="11"/>
  <c r="V176" i="11"/>
  <c r="V175" i="11"/>
  <c r="V174" i="11"/>
  <c r="V173" i="11"/>
  <c r="V172" i="11"/>
  <c r="V171" i="11"/>
  <c r="V170" i="11"/>
  <c r="V169" i="11"/>
  <c r="V32" i="11"/>
  <c r="V31" i="11"/>
  <c r="V568" i="11"/>
  <c r="V30" i="11"/>
  <c r="V29" i="11"/>
  <c r="V28" i="11"/>
  <c r="V27" i="11"/>
  <c r="V168" i="11"/>
  <c r="V167" i="11"/>
  <c r="V166" i="11"/>
  <c r="V165" i="11"/>
  <c r="V164" i="11"/>
  <c r="V163" i="11"/>
  <c r="V162" i="11"/>
  <c r="V161" i="11"/>
  <c r="V160" i="11"/>
  <c r="V159" i="11"/>
  <c r="V158" i="11"/>
  <c r="V157" i="11"/>
  <c r="V156" i="11"/>
  <c r="V155" i="11"/>
  <c r="V154" i="11"/>
  <c r="V153" i="11"/>
  <c r="V152" i="11"/>
  <c r="V151" i="11"/>
  <c r="V150" i="11"/>
  <c r="V149" i="11"/>
  <c r="V148" i="11"/>
  <c r="V147" i="11"/>
  <c r="V146" i="11"/>
  <c r="V145" i="11"/>
  <c r="V144" i="11"/>
  <c r="V143" i="11"/>
  <c r="V142" i="11"/>
  <c r="V141" i="11"/>
  <c r="V140" i="11"/>
  <c r="V139" i="11"/>
  <c r="V138" i="11"/>
  <c r="V137" i="11"/>
  <c r="V136" i="11"/>
  <c r="V135" i="11"/>
  <c r="V134" i="11"/>
  <c r="V133" i="11"/>
  <c r="V132" i="11"/>
  <c r="V131" i="11"/>
  <c r="V130" i="11"/>
  <c r="V129" i="11"/>
  <c r="V128" i="11"/>
  <c r="V127" i="11"/>
  <c r="V126" i="11"/>
  <c r="V125" i="11"/>
  <c r="V124" i="11"/>
  <c r="V123" i="11"/>
  <c r="V122" i="11"/>
  <c r="V121" i="11"/>
  <c r="V120" i="11"/>
  <c r="V119" i="11"/>
  <c r="V118" i="11"/>
  <c r="V117" i="11"/>
  <c r="V116" i="11"/>
  <c r="V115" i="11"/>
  <c r="V114" i="11"/>
  <c r="V113" i="11"/>
  <c r="V112" i="11"/>
  <c r="V111" i="11"/>
  <c r="V110" i="11"/>
  <c r="V109" i="11"/>
  <c r="V108" i="11"/>
  <c r="V107" i="11"/>
  <c r="V106" i="11"/>
  <c r="V105" i="11"/>
  <c r="V104" i="11"/>
  <c r="V103" i="11"/>
  <c r="V102" i="11"/>
  <c r="V101" i="11"/>
  <c r="V100" i="11"/>
  <c r="V99" i="11"/>
  <c r="V26" i="11"/>
  <c r="V2" i="11"/>
  <c r="V98" i="11"/>
  <c r="V97" i="11"/>
  <c r="V25" i="11"/>
  <c r="V24" i="11"/>
  <c r="V23" i="11"/>
  <c r="V22" i="11"/>
  <c r="V21" i="11"/>
  <c r="V20" i="11"/>
  <c r="V19" i="11"/>
  <c r="V18" i="11"/>
  <c r="V96" i="11"/>
  <c r="V95" i="11"/>
  <c r="V94" i="11"/>
  <c r="V93" i="11"/>
  <c r="V92" i="11"/>
  <c r="V91" i="11"/>
  <c r="V90" i="11"/>
  <c r="V89" i="11"/>
  <c r="V88" i="11"/>
  <c r="V87" i="11"/>
  <c r="V86" i="11"/>
  <c r="V85" i="11"/>
  <c r="T8" i="11"/>
  <c r="T3" i="11"/>
  <c r="T5" i="11"/>
  <c r="T10" i="11"/>
  <c r="T51" i="11"/>
  <c r="T18" i="11"/>
  <c r="T26" i="11"/>
  <c r="T21" i="11"/>
  <c r="T24" i="11"/>
  <c r="T27" i="11"/>
  <c r="T19" i="11"/>
  <c r="T20" i="11"/>
  <c r="T23" i="11"/>
  <c r="T25" i="11"/>
  <c r="T28" i="11"/>
  <c r="T29" i="11"/>
  <c r="T30" i="11"/>
  <c r="T34" i="11"/>
  <c r="T36" i="11"/>
  <c r="T46" i="11"/>
  <c r="T58" i="11"/>
  <c r="T91" i="11"/>
  <c r="T92" i="11"/>
  <c r="T99" i="11"/>
  <c r="T103" i="11"/>
  <c r="T112" i="11"/>
  <c r="T119" i="11"/>
  <c r="T126" i="11"/>
  <c r="T130" i="11"/>
  <c r="T138" i="11"/>
  <c r="T141" i="11"/>
  <c r="T142" i="11"/>
  <c r="T150" i="11"/>
  <c r="T152" i="11"/>
  <c r="T153" i="11"/>
  <c r="T160" i="11"/>
  <c r="T161" i="11"/>
  <c r="T162" i="11"/>
  <c r="T163" i="11"/>
  <c r="T169" i="11"/>
  <c r="T180" i="11"/>
  <c r="T184" i="11"/>
  <c r="T193" i="11"/>
  <c r="T196" i="11"/>
  <c r="T197" i="11"/>
  <c r="T205" i="11"/>
  <c r="T211" i="11"/>
  <c r="T220" i="11"/>
  <c r="T229" i="11"/>
  <c r="T231" i="11"/>
  <c r="T235" i="11"/>
  <c r="T241" i="11"/>
  <c r="T246" i="11"/>
  <c r="T249" i="11"/>
  <c r="T281" i="11"/>
  <c r="T350" i="11"/>
  <c r="T547" i="11"/>
  <c r="T88" i="11"/>
  <c r="T89" i="11"/>
  <c r="T93" i="11"/>
  <c r="T97" i="11"/>
  <c r="T100" i="11"/>
  <c r="T101" i="11"/>
  <c r="T105" i="11"/>
  <c r="T108" i="11"/>
  <c r="T114" i="11"/>
  <c r="T115" i="11"/>
  <c r="T116" i="11"/>
  <c r="T120" i="11"/>
  <c r="T124" i="11"/>
  <c r="T127" i="11"/>
  <c r="T128" i="11"/>
  <c r="T131" i="11"/>
  <c r="T132" i="11"/>
  <c r="T135" i="11"/>
  <c r="T147" i="11"/>
  <c r="T148" i="11"/>
  <c r="T151" i="11"/>
  <c r="T154" i="11"/>
  <c r="T155" i="11"/>
  <c r="T158" i="11"/>
  <c r="T164" i="11"/>
  <c r="T168" i="11"/>
  <c r="T170" i="11"/>
  <c r="T172" i="11"/>
  <c r="T175" i="11"/>
  <c r="T179" i="11"/>
  <c r="T182" i="11"/>
  <c r="T185" i="11"/>
  <c r="T186" i="11"/>
  <c r="T190" i="11"/>
  <c r="T191" i="11"/>
  <c r="T199" i="11"/>
  <c r="T207" i="11"/>
  <c r="T209" i="11"/>
  <c r="T215" i="11"/>
  <c r="T217" i="11"/>
  <c r="T221" i="11"/>
  <c r="T223" i="11"/>
  <c r="T225" i="11"/>
  <c r="T226" i="11"/>
  <c r="T230" i="11"/>
  <c r="T233" i="11"/>
  <c r="T267" i="11"/>
  <c r="T274" i="11"/>
  <c r="T278" i="11"/>
  <c r="T283" i="11"/>
  <c r="T286" i="11"/>
  <c r="T291" i="11"/>
  <c r="T294" i="11"/>
  <c r="T317" i="11"/>
  <c r="T325" i="11"/>
  <c r="T338" i="11"/>
  <c r="T355" i="11"/>
  <c r="T377" i="11"/>
  <c r="T385" i="11"/>
  <c r="T412" i="11"/>
  <c r="T424" i="11"/>
  <c r="T557" i="11"/>
  <c r="T86" i="11"/>
  <c r="T87" i="11"/>
  <c r="T90" i="11"/>
  <c r="T94" i="11"/>
  <c r="T95" i="11"/>
  <c r="T96" i="11"/>
  <c r="T98" i="11"/>
  <c r="T102" i="11"/>
  <c r="T104" i="11"/>
  <c r="T106" i="11"/>
  <c r="T107" i="11"/>
  <c r="T110" i="11"/>
  <c r="T111" i="11"/>
  <c r="T113" i="11"/>
  <c r="T117" i="11"/>
  <c r="T118" i="11"/>
  <c r="T122" i="11"/>
  <c r="T123" i="11"/>
  <c r="T125" i="11"/>
  <c r="T129" i="11"/>
  <c r="T134" i="11"/>
  <c r="T137" i="11"/>
  <c r="T139" i="11"/>
  <c r="T140" i="11"/>
  <c r="T143" i="11"/>
  <c r="T144" i="11"/>
  <c r="T146" i="11"/>
  <c r="T149" i="11"/>
  <c r="T157" i="11"/>
  <c r="T159" i="11"/>
  <c r="T165" i="11"/>
  <c r="T166" i="11"/>
  <c r="T167" i="11"/>
  <c r="T173" i="11"/>
  <c r="T176" i="11"/>
  <c r="T178" i="11"/>
  <c r="T188" i="11"/>
  <c r="T192" i="11"/>
  <c r="T195" i="11"/>
  <c r="T202" i="11"/>
  <c r="T203" i="11"/>
  <c r="T208" i="11"/>
  <c r="T214" i="11"/>
  <c r="T219" i="11"/>
  <c r="T227" i="11"/>
  <c r="T234" i="11"/>
  <c r="T238" i="11"/>
  <c r="T253" i="11"/>
  <c r="T255" i="11"/>
  <c r="T259" i="11"/>
  <c r="T264" i="11"/>
  <c r="T296" i="11"/>
  <c r="T302" i="11"/>
  <c r="T330" i="11"/>
  <c r="T340" i="11"/>
  <c r="T357" i="11"/>
  <c r="T358" i="11"/>
  <c r="T363" i="11"/>
  <c r="T367" i="11"/>
  <c r="T369" i="11"/>
  <c r="T381" i="11"/>
  <c r="T387" i="11"/>
  <c r="T389" i="11"/>
  <c r="T500" i="11"/>
  <c r="T520" i="11"/>
  <c r="T568" i="11"/>
  <c r="T574" i="11"/>
  <c r="T578" i="11"/>
  <c r="T587" i="11"/>
  <c r="T592" i="11"/>
  <c r="T584" i="11"/>
  <c r="T588" i="11"/>
  <c r="T594" i="11"/>
  <c r="Q16" i="11"/>
  <c r="Q15" i="11"/>
  <c r="Q560" i="11"/>
  <c r="Q559" i="11"/>
  <c r="Q555" i="11"/>
  <c r="Q554" i="11"/>
  <c r="Q550" i="11"/>
  <c r="Q545" i="11"/>
  <c r="Q84" i="11"/>
  <c r="Q542" i="11"/>
  <c r="Q539" i="11"/>
  <c r="Q537" i="11"/>
  <c r="Q535" i="11"/>
  <c r="Q534" i="11"/>
  <c r="Q531" i="11"/>
  <c r="Q528" i="11"/>
  <c r="Q526" i="11"/>
  <c r="Q522" i="11"/>
  <c r="Q520" i="11"/>
  <c r="Q514" i="11"/>
  <c r="Q83" i="11"/>
  <c r="Q82" i="11"/>
  <c r="Q81" i="11"/>
  <c r="Q512" i="11"/>
  <c r="Q80" i="11"/>
  <c r="Q79" i="11"/>
  <c r="Q508" i="11"/>
  <c r="Q507" i="11"/>
  <c r="Q12" i="11"/>
  <c r="Q503" i="11"/>
  <c r="Q500" i="11"/>
  <c r="Q497" i="11"/>
  <c r="Q496" i="11"/>
  <c r="Q494" i="11"/>
  <c r="Q492" i="11"/>
  <c r="Q488" i="11"/>
  <c r="Q482" i="11"/>
  <c r="Q480" i="11"/>
  <c r="Q76" i="11"/>
  <c r="Q75" i="11"/>
  <c r="Q74" i="11"/>
  <c r="Q478" i="11"/>
  <c r="Q475" i="11"/>
  <c r="Q470" i="11"/>
  <c r="Q73" i="11"/>
  <c r="Q72" i="11"/>
  <c r="Q467" i="11"/>
  <c r="Q460" i="11"/>
  <c r="Q456" i="11"/>
  <c r="Q455" i="11"/>
  <c r="Q69" i="11"/>
  <c r="Q10" i="11"/>
  <c r="Q453" i="11"/>
  <c r="Q449" i="11"/>
  <c r="Q447" i="11"/>
  <c r="Q444" i="11"/>
  <c r="Q443" i="11"/>
  <c r="Q440" i="11"/>
  <c r="Q436" i="11"/>
  <c r="Q434" i="11"/>
  <c r="Q430" i="11"/>
  <c r="Q429" i="11"/>
  <c r="Q427" i="11"/>
  <c r="Q426" i="11"/>
  <c r="Q422" i="11"/>
  <c r="Q64" i="11"/>
  <c r="Q417" i="11"/>
  <c r="Q413" i="11"/>
  <c r="Q592" i="11"/>
  <c r="Q62" i="11"/>
  <c r="Q60" i="11"/>
  <c r="Q59" i="11"/>
  <c r="Q58" i="11"/>
  <c r="Q55" i="11"/>
  <c r="Q397" i="11"/>
  <c r="Q392" i="11"/>
  <c r="Q389" i="11"/>
  <c r="Q388" i="11"/>
  <c r="Q387" i="11"/>
  <c r="Q381" i="11"/>
  <c r="Q378" i="11"/>
  <c r="Q52" i="11"/>
  <c r="Q50" i="11"/>
  <c r="Q49" i="11"/>
  <c r="Q370" i="11"/>
  <c r="Q369" i="11"/>
  <c r="Q368" i="11"/>
  <c r="Q367" i="11"/>
  <c r="Q364" i="11"/>
  <c r="Q363" i="11"/>
  <c r="Q358" i="11"/>
  <c r="Q359" i="11"/>
  <c r="Q357" i="11"/>
  <c r="Q356" i="11"/>
  <c r="Q353" i="11"/>
  <c r="Q352" i="11"/>
  <c r="Q349" i="11"/>
  <c r="Q348" i="11"/>
  <c r="Q9" i="11"/>
  <c r="Q341" i="11"/>
  <c r="Q340" i="11"/>
  <c r="Q335" i="11"/>
  <c r="Q334" i="11"/>
  <c r="Q330" i="11"/>
  <c r="Q328" i="11"/>
  <c r="Q324" i="11"/>
  <c r="Q323" i="11"/>
  <c r="Q319" i="11"/>
  <c r="Q318" i="11"/>
  <c r="Q315" i="11"/>
  <c r="Q314" i="11"/>
  <c r="Q309" i="11"/>
  <c r="Q306" i="11"/>
  <c r="Q302" i="11"/>
  <c r="Q301" i="11"/>
  <c r="Q46" i="11"/>
  <c r="Q296" i="11"/>
  <c r="Q293" i="11"/>
  <c r="Q289" i="11"/>
  <c r="Q284" i="11"/>
  <c r="Q44" i="11"/>
  <c r="Q280" i="11"/>
  <c r="Q279" i="11"/>
  <c r="Q276" i="11"/>
  <c r="Q275" i="11"/>
  <c r="Q273" i="11"/>
  <c r="Q270" i="11"/>
  <c r="Q269" i="11"/>
  <c r="Q265" i="11"/>
  <c r="Q264" i="11"/>
  <c r="Q43" i="11"/>
  <c r="Q42" i="11"/>
  <c r="Q41" i="11"/>
  <c r="Q6" i="11"/>
  <c r="Q5" i="11"/>
  <c r="Q4" i="11"/>
  <c r="Q259" i="11"/>
  <c r="Q258" i="11"/>
  <c r="Q255" i="11"/>
  <c r="Q254" i="11"/>
  <c r="Q253" i="11"/>
  <c r="Q252" i="11"/>
  <c r="Q245" i="11"/>
  <c r="Q242" i="11"/>
  <c r="Q240" i="11"/>
  <c r="Q39" i="11"/>
  <c r="Q37" i="11"/>
  <c r="Q238" i="11"/>
  <c r="Q234" i="11"/>
  <c r="Q3" i="11"/>
  <c r="Q36" i="11"/>
  <c r="Q227" i="11"/>
  <c r="Q222" i="11"/>
  <c r="Q219" i="11"/>
  <c r="Q218" i="11"/>
  <c r="Q216" i="11"/>
  <c r="Q214" i="11"/>
  <c r="Q213" i="11"/>
  <c r="Q212" i="11"/>
  <c r="Q210" i="11"/>
  <c r="Q208" i="11"/>
  <c r="Q203" i="11"/>
  <c r="Q202" i="11"/>
  <c r="Q195" i="11"/>
  <c r="Q192" i="11"/>
  <c r="Q189" i="11"/>
  <c r="Q188" i="11"/>
  <c r="Q183" i="11"/>
  <c r="Q178" i="11"/>
  <c r="Q34" i="11"/>
  <c r="Q33" i="11"/>
  <c r="Q176" i="11"/>
  <c r="Q173" i="11"/>
  <c r="Q32" i="11"/>
  <c r="Q31" i="11"/>
  <c r="Q30" i="11"/>
  <c r="Q29" i="11"/>
  <c r="Q28" i="11"/>
  <c r="Q167" i="11"/>
  <c r="Q166" i="11"/>
  <c r="Q165" i="11"/>
  <c r="Q159" i="11"/>
  <c r="Q157" i="11"/>
  <c r="Q149" i="11"/>
  <c r="Q146" i="11"/>
  <c r="Q145" i="11"/>
  <c r="Q144" i="11"/>
  <c r="Q143" i="11"/>
  <c r="Q140" i="11"/>
  <c r="Q139" i="11"/>
  <c r="Q137" i="11"/>
  <c r="Q134" i="11"/>
  <c r="Q133" i="11"/>
  <c r="Q129" i="11"/>
  <c r="Q125" i="11"/>
  <c r="Q123" i="11"/>
  <c r="Q122" i="11"/>
  <c r="Q118" i="11"/>
  <c r="Q117" i="11"/>
  <c r="Q113" i="11"/>
  <c r="Q111" i="11"/>
  <c r="Q110" i="11"/>
  <c r="Q107" i="11"/>
  <c r="Q106" i="11"/>
  <c r="Q104" i="11"/>
  <c r="Q102" i="11"/>
  <c r="Q2" i="11"/>
  <c r="Q98" i="11"/>
  <c r="Q25" i="11"/>
  <c r="Q23" i="11"/>
  <c r="Q22" i="11"/>
  <c r="Q20" i="11"/>
  <c r="Q19" i="11"/>
  <c r="Q96" i="11"/>
  <c r="Q95" i="11"/>
  <c r="Q94" i="11"/>
  <c r="Q90" i="11"/>
  <c r="Q87" i="11"/>
  <c r="Q86" i="11"/>
  <c r="Q566" i="11"/>
  <c r="Q564" i="11"/>
  <c r="Q563" i="11"/>
  <c r="Q558" i="11"/>
  <c r="Q557" i="11"/>
  <c r="Q556" i="11"/>
  <c r="Q553" i="11"/>
  <c r="Q14" i="11"/>
  <c r="Q13" i="11"/>
  <c r="Q549" i="11"/>
  <c r="Q548" i="11"/>
  <c r="Q543" i="11"/>
  <c r="Q541" i="11"/>
  <c r="Q540" i="11"/>
  <c r="Q538" i="11"/>
  <c r="Q533" i="11"/>
  <c r="Q530" i="11"/>
  <c r="Q527" i="11"/>
  <c r="Q525" i="11"/>
  <c r="Q524" i="11"/>
  <c r="Q521" i="11"/>
  <c r="Q519" i="11"/>
  <c r="Q516" i="11"/>
  <c r="Q515" i="11"/>
  <c r="Q513" i="11"/>
  <c r="Q511" i="11"/>
  <c r="Q510" i="11"/>
  <c r="Q17" i="11"/>
  <c r="Q78" i="11"/>
  <c r="Q77" i="11"/>
  <c r="Q506" i="11"/>
  <c r="Q505" i="11"/>
  <c r="Q11" i="11"/>
  <c r="Q502" i="11"/>
  <c r="Q501" i="11"/>
  <c r="Q499" i="11"/>
  <c r="Q498" i="11"/>
  <c r="Q493" i="11"/>
  <c r="Q491" i="11"/>
  <c r="Q490" i="11"/>
  <c r="Q489" i="11"/>
  <c r="Q487" i="11"/>
  <c r="Q477" i="11"/>
  <c r="Q476" i="11"/>
  <c r="Q474" i="11"/>
  <c r="Q472" i="11"/>
  <c r="Q469" i="11"/>
  <c r="Q468" i="11"/>
  <c r="Q466" i="11"/>
  <c r="Q70" i="11"/>
  <c r="Q458" i="11"/>
  <c r="Q454" i="11"/>
  <c r="Q68" i="11"/>
  <c r="Q67" i="11"/>
  <c r="Q451" i="11"/>
  <c r="Q452" i="11"/>
  <c r="Q66" i="11"/>
  <c r="Q65" i="11"/>
  <c r="Q446" i="11"/>
  <c r="Q442" i="11"/>
  <c r="Q441" i="11"/>
  <c r="Q439" i="11"/>
  <c r="Q438" i="11"/>
  <c r="Q435" i="11"/>
  <c r="Q433" i="11"/>
  <c r="Q432" i="11"/>
  <c r="Q428" i="11"/>
  <c r="Q425" i="11"/>
  <c r="Q424" i="11"/>
  <c r="Q423" i="11"/>
  <c r="Q595" i="11"/>
  <c r="Q421" i="11"/>
  <c r="Q63" i="11"/>
  <c r="Q416" i="11"/>
  <c r="Q415" i="11"/>
  <c r="Q412" i="11"/>
  <c r="Q411" i="11"/>
  <c r="Q410" i="11"/>
  <c r="Q409" i="11"/>
  <c r="Q580" i="11"/>
  <c r="Q591" i="11"/>
  <c r="Q61" i="11"/>
  <c r="Q404" i="11"/>
  <c r="Q403" i="11"/>
  <c r="Q400" i="11"/>
  <c r="Q57" i="11"/>
  <c r="Q56" i="11"/>
  <c r="Q54" i="11"/>
  <c r="Q53" i="11"/>
  <c r="Q396" i="11"/>
  <c r="Q395" i="11"/>
  <c r="Q393" i="11"/>
  <c r="Q391" i="11"/>
  <c r="Q386" i="11"/>
  <c r="Q385" i="11"/>
  <c r="Q384" i="11"/>
  <c r="Q383" i="11"/>
  <c r="Q380" i="11"/>
  <c r="Q377" i="11"/>
  <c r="Q376" i="11"/>
  <c r="Q587" i="11"/>
  <c r="Q373" i="11"/>
  <c r="Q372" i="11"/>
  <c r="Q371" i="11"/>
  <c r="Q48" i="11"/>
  <c r="Q47" i="11"/>
  <c r="Q366" i="11"/>
  <c r="Q362" i="11"/>
  <c r="Q361" i="11"/>
  <c r="Q360" i="11"/>
  <c r="Q355" i="11"/>
  <c r="Q354" i="11"/>
  <c r="Q351" i="11"/>
  <c r="Q347" i="11"/>
  <c r="Q346" i="11"/>
  <c r="Q8" i="11"/>
  <c r="Q343" i="11"/>
  <c r="Q342" i="11"/>
  <c r="Q339" i="11"/>
  <c r="Q338" i="11"/>
  <c r="Q337" i="11"/>
  <c r="Q336" i="11"/>
  <c r="Q333" i="11"/>
  <c r="Q332" i="11"/>
  <c r="Q329" i="11"/>
  <c r="Q327" i="11"/>
  <c r="Q326" i="11"/>
  <c r="Q325" i="11"/>
  <c r="Q322" i="11"/>
  <c r="Q320" i="11"/>
  <c r="Q317" i="11"/>
  <c r="Q316" i="11"/>
  <c r="Q313" i="11"/>
  <c r="Q312" i="11"/>
  <c r="Q308" i="11"/>
  <c r="Q305" i="11"/>
  <c r="Q300" i="11"/>
  <c r="Q299" i="11"/>
  <c r="Q45" i="11"/>
  <c r="Q295" i="11"/>
  <c r="Q294" i="11"/>
  <c r="Q292" i="11"/>
  <c r="Q291" i="11"/>
  <c r="Q288" i="11"/>
  <c r="Q287" i="11"/>
  <c r="Q286" i="11"/>
  <c r="Q283" i="11"/>
  <c r="Q278" i="11"/>
  <c r="Q277" i="11"/>
  <c r="Q274" i="11"/>
  <c r="Q272" i="11"/>
  <c r="Q268" i="11"/>
  <c r="Q267" i="11"/>
  <c r="Q263" i="11"/>
  <c r="Q260" i="11"/>
  <c r="Q40" i="11"/>
  <c r="Q257" i="11"/>
  <c r="Q256" i="11"/>
  <c r="Q251" i="11"/>
  <c r="Q244" i="11"/>
  <c r="Q243" i="11"/>
  <c r="Q239" i="11"/>
  <c r="Q38" i="11"/>
  <c r="Q237" i="11"/>
  <c r="Q236" i="11"/>
  <c r="Q233" i="11"/>
  <c r="Q230" i="11"/>
  <c r="Q226" i="11"/>
  <c r="Q225" i="11"/>
  <c r="Q224" i="11"/>
  <c r="Q223" i="11"/>
  <c r="Q221" i="11"/>
  <c r="Q217" i="11"/>
  <c r="Q215" i="11"/>
  <c r="Q209" i="11"/>
  <c r="Q207" i="11"/>
  <c r="Q201" i="11"/>
  <c r="Q200" i="11"/>
  <c r="Q199" i="11"/>
  <c r="Q194" i="11"/>
  <c r="Q35" i="11"/>
  <c r="Q191" i="11"/>
  <c r="Q190" i="11"/>
  <c r="Q187" i="11"/>
  <c r="Q186" i="11"/>
  <c r="Q185" i="11"/>
  <c r="Q182" i="11"/>
  <c r="Q179" i="11"/>
  <c r="Q177" i="11"/>
  <c r="Q175" i="11"/>
  <c r="Q172" i="11"/>
  <c r="Q171" i="11"/>
  <c r="Q170" i="11"/>
  <c r="Q27" i="11"/>
  <c r="Q168" i="11"/>
  <c r="Q164" i="11"/>
  <c r="Q158" i="11"/>
  <c r="Q156" i="11"/>
  <c r="Q155" i="11"/>
  <c r="Q154" i="11"/>
  <c r="Q151" i="11"/>
  <c r="Q148" i="11"/>
  <c r="Q147" i="11"/>
  <c r="Q136" i="11"/>
  <c r="Q135" i="11"/>
  <c r="Q132" i="11"/>
  <c r="Q131" i="11"/>
  <c r="Q128" i="11"/>
  <c r="Q127" i="11"/>
  <c r="Q124" i="11"/>
  <c r="Q121" i="11"/>
  <c r="Q120" i="11"/>
  <c r="Q116" i="11"/>
  <c r="Q115" i="11"/>
  <c r="Q114" i="11"/>
  <c r="Q109" i="11"/>
  <c r="Q108" i="11"/>
  <c r="Q105" i="11"/>
  <c r="Q101" i="11"/>
  <c r="Q100" i="11"/>
  <c r="Q97" i="11"/>
  <c r="Q24" i="11"/>
  <c r="Q21" i="11"/>
  <c r="Q26" i="11"/>
  <c r="Q18" i="11"/>
  <c r="Q93" i="11"/>
  <c r="Q89" i="11"/>
  <c r="Q88" i="11"/>
  <c r="Q85" i="11"/>
  <c r="Q582" i="11"/>
  <c r="Q581" i="11"/>
  <c r="Q579" i="11"/>
  <c r="Q578" i="11"/>
  <c r="Q577" i="11"/>
  <c r="Q576" i="11"/>
  <c r="Q575" i="11"/>
  <c r="Q574" i="11"/>
  <c r="Q573" i="11"/>
  <c r="Q572" i="11"/>
  <c r="Q571" i="11"/>
  <c r="Q570" i="11"/>
  <c r="Q569" i="11"/>
  <c r="Q568" i="11"/>
  <c r="Q567" i="11"/>
  <c r="Q565" i="11"/>
  <c r="Q562" i="11"/>
  <c r="Q561" i="11"/>
  <c r="Q552" i="11"/>
  <c r="Q551" i="11"/>
  <c r="Q547" i="11"/>
  <c r="Q546" i="11"/>
  <c r="Q544" i="11"/>
  <c r="Q536" i="11"/>
  <c r="Q532" i="11"/>
  <c r="Q529" i="11"/>
  <c r="Q523" i="11"/>
  <c r="Q518" i="11"/>
  <c r="Q517" i="11"/>
  <c r="Q509" i="11"/>
  <c r="Q504" i="11"/>
  <c r="Q495" i="11"/>
  <c r="Q486" i="11"/>
  <c r="Q485" i="11"/>
  <c r="Q484" i="11"/>
  <c r="Q483" i="11"/>
  <c r="Q481" i="11"/>
  <c r="Q479" i="11"/>
  <c r="Q473" i="11"/>
  <c r="Q471" i="11"/>
  <c r="Q465" i="11"/>
  <c r="Q464" i="11"/>
  <c r="Q71" i="11"/>
  <c r="Q463" i="11"/>
  <c r="Q462" i="11"/>
  <c r="Q461" i="11"/>
  <c r="Q459" i="11"/>
  <c r="Q457" i="11"/>
  <c r="Q450" i="11"/>
  <c r="Q448" i="11"/>
  <c r="Q445" i="11"/>
  <c r="Q437" i="11"/>
  <c r="Q431" i="11"/>
  <c r="Q420" i="11"/>
  <c r="Q419" i="11"/>
  <c r="Q418" i="11"/>
  <c r="Q414" i="11"/>
  <c r="Q408" i="11"/>
  <c r="Q407" i="11"/>
  <c r="Q406" i="11"/>
  <c r="Q405" i="11"/>
  <c r="Q402" i="11"/>
  <c r="Q401" i="11"/>
  <c r="Q399" i="11"/>
  <c r="Q398" i="11"/>
  <c r="Q394" i="11"/>
  <c r="Q390" i="11"/>
  <c r="Q382" i="11"/>
  <c r="Q379" i="11"/>
  <c r="Q375" i="11"/>
  <c r="Q374" i="11"/>
  <c r="Q51" i="11"/>
  <c r="Q365" i="11"/>
  <c r="Q350" i="11"/>
  <c r="Q345" i="11"/>
  <c r="Q344" i="11"/>
  <c r="Q331" i="11"/>
  <c r="Q321" i="11"/>
  <c r="Q311" i="11"/>
  <c r="Q310" i="11"/>
  <c r="Q307" i="11"/>
  <c r="Q304" i="11"/>
  <c r="Q303" i="11"/>
  <c r="Q7" i="11"/>
  <c r="Q298" i="11"/>
  <c r="Q297" i="11"/>
  <c r="Q290" i="11"/>
  <c r="Q285" i="11"/>
  <c r="Q282" i="11"/>
  <c r="Q281" i="11"/>
  <c r="Q271" i="11"/>
  <c r="Q266" i="11"/>
  <c r="Q262" i="11"/>
  <c r="Q261" i="11"/>
  <c r="Q250" i="11"/>
  <c r="Q249" i="11"/>
  <c r="Q248" i="11"/>
  <c r="Q246" i="11"/>
  <c r="Q247" i="11"/>
  <c r="Q241" i="11"/>
  <c r="Q235" i="11"/>
  <c r="Q232" i="11"/>
  <c r="Q231" i="11"/>
  <c r="Q229" i="11"/>
  <c r="Q228" i="11"/>
  <c r="Q220" i="11"/>
  <c r="Q211" i="11"/>
  <c r="Q206" i="11"/>
  <c r="Q205" i="11"/>
  <c r="Q204" i="11"/>
  <c r="Q198" i="11"/>
  <c r="Q197" i="11"/>
  <c r="Q196" i="11"/>
  <c r="Q193" i="11"/>
  <c r="Q184" i="11"/>
  <c r="Q181" i="11"/>
  <c r="Q180" i="11"/>
  <c r="Q174" i="11"/>
  <c r="Q169" i="11"/>
  <c r="Q163" i="11"/>
  <c r="Q162" i="11"/>
  <c r="Q161" i="11"/>
  <c r="Q160" i="11"/>
  <c r="Q153" i="11"/>
  <c r="Q152" i="11"/>
  <c r="Q150" i="11"/>
  <c r="Q142" i="11"/>
  <c r="Q141" i="11"/>
  <c r="Q138" i="11"/>
  <c r="Q130" i="11"/>
  <c r="Q126" i="11"/>
  <c r="Q119" i="11"/>
  <c r="Q112" i="11"/>
  <c r="Q103" i="11"/>
  <c r="Q99" i="11"/>
  <c r="Q92" i="11"/>
  <c r="Q91" i="11"/>
  <c r="D41" i="32" l="1"/>
  <c r="D42" i="32" s="1"/>
  <c r="T359" i="11"/>
  <c r="T320" i="11"/>
  <c r="T370" i="11"/>
  <c r="T289" i="11"/>
  <c r="T474" i="11"/>
  <c r="T331" i="11"/>
  <c r="T447" i="11"/>
  <c r="T352" i="11"/>
  <c r="T284" i="11"/>
  <c r="T425" i="11"/>
  <c r="T312" i="11"/>
  <c r="T593" i="11"/>
  <c r="T364" i="11"/>
  <c r="T343" i="11"/>
  <c r="T308" i="11"/>
  <c r="T551" i="11"/>
  <c r="T586" i="11"/>
  <c r="T395" i="11"/>
  <c r="T398" i="11"/>
  <c r="I142" i="24"/>
  <c r="I146" i="24" s="1"/>
  <c r="I160" i="24" s="1"/>
  <c r="D154" i="24"/>
  <c r="T599" i="11"/>
  <c r="T581" i="11"/>
  <c r="T391" i="11"/>
  <c r="W595" i="11"/>
  <c r="T492" i="11"/>
  <c r="T383" i="11"/>
  <c r="T438" i="11"/>
  <c r="T418" i="11"/>
  <c r="W531" i="11"/>
  <c r="T335" i="11"/>
  <c r="T50" i="11"/>
  <c r="T607" i="11"/>
  <c r="T548" i="11"/>
  <c r="T606" i="11"/>
  <c r="T309" i="11"/>
  <c r="T280" i="11"/>
  <c r="T245" i="11"/>
  <c r="T145" i="11"/>
  <c r="T515" i="11"/>
  <c r="T257" i="11"/>
  <c r="T201" i="11"/>
  <c r="T109" i="11"/>
  <c r="T174" i="11"/>
  <c r="T601" i="11"/>
  <c r="T413" i="11"/>
  <c r="T353" i="11"/>
  <c r="T306" i="11"/>
  <c r="T273" i="11"/>
  <c r="T240" i="11"/>
  <c r="T213" i="11"/>
  <c r="T133" i="11"/>
  <c r="T511" i="11"/>
  <c r="T404" i="11"/>
  <c r="T371" i="11"/>
  <c r="T237" i="11"/>
  <c r="T121" i="11"/>
  <c r="T32" i="11"/>
  <c r="T22" i="11"/>
  <c r="T2" i="11"/>
  <c r="W516" i="11"/>
  <c r="T277" i="11"/>
  <c r="T373" i="11"/>
  <c r="T305" i="11"/>
  <c r="T310" i="11"/>
  <c r="T76" i="11"/>
  <c r="T570" i="11"/>
  <c r="T482" i="11"/>
  <c r="T242" i="11"/>
  <c r="T541" i="11"/>
  <c r="T322" i="11"/>
  <c r="T300" i="11"/>
  <c r="T399" i="11"/>
  <c r="T64" i="11"/>
  <c r="W479" i="11"/>
  <c r="W455" i="11"/>
  <c r="T382" i="11"/>
  <c r="T589" i="11"/>
  <c r="T339" i="11"/>
  <c r="T427" i="11"/>
  <c r="T328" i="11"/>
  <c r="T254" i="11"/>
  <c r="T603" i="11"/>
  <c r="T497" i="11"/>
  <c r="T458" i="11"/>
  <c r="T43" i="11"/>
  <c r="T38" i="11"/>
  <c r="T299" i="11"/>
  <c r="T256" i="11"/>
  <c r="T321" i="11"/>
  <c r="T271" i="11"/>
  <c r="T276" i="11"/>
  <c r="T466" i="11"/>
  <c r="T575" i="11"/>
  <c r="T537" i="11"/>
  <c r="T423" i="11"/>
  <c r="T362" i="11"/>
  <c r="T329" i="11"/>
  <c r="T239" i="11"/>
  <c r="T448" i="11"/>
  <c r="T307" i="11"/>
  <c r="T42" i="11"/>
  <c r="T67" i="11"/>
  <c r="T535" i="11"/>
  <c r="T467" i="11"/>
  <c r="T388" i="11"/>
  <c r="T319" i="11"/>
  <c r="T293" i="11"/>
  <c r="T269" i="11"/>
  <c r="T222" i="11"/>
  <c r="T564" i="11"/>
  <c r="T454" i="11"/>
  <c r="T421" i="11"/>
  <c r="T326" i="11"/>
  <c r="T263" i="11"/>
  <c r="T536" i="11"/>
  <c r="T437" i="11"/>
  <c r="T345" i="11"/>
  <c r="T290" i="11"/>
  <c r="T248" i="11"/>
  <c r="T66" i="11"/>
  <c r="W565" i="11"/>
  <c r="T559" i="11"/>
  <c r="T543" i="11"/>
  <c r="T336" i="11"/>
  <c r="T244" i="11"/>
  <c r="T463" i="11"/>
  <c r="T250" i="11"/>
  <c r="T6" i="11"/>
  <c r="T608" i="11"/>
  <c r="T573" i="11"/>
  <c r="T349" i="11"/>
  <c r="T315" i="11"/>
  <c r="T260" i="11"/>
  <c r="T194" i="11"/>
  <c r="T484" i="11"/>
  <c r="T344" i="11"/>
  <c r="T285" i="11"/>
  <c r="T52" i="11"/>
  <c r="T48" i="11"/>
  <c r="W585" i="11"/>
  <c r="T534" i="11"/>
  <c r="T422" i="11"/>
  <c r="T378" i="11"/>
  <c r="T348" i="11"/>
  <c r="T323" i="11"/>
  <c r="T275" i="11"/>
  <c r="T506" i="11"/>
  <c r="T393" i="11"/>
  <c r="T546" i="11"/>
  <c r="T471" i="11"/>
  <c r="T414" i="11"/>
  <c r="T390" i="11"/>
  <c r="T63" i="11"/>
  <c r="W552" i="11"/>
  <c r="W538" i="11"/>
  <c r="W507" i="11"/>
  <c r="W12" i="11"/>
  <c r="W610" i="11"/>
  <c r="W71" i="11"/>
  <c r="W288" i="11"/>
  <c r="S401" i="11"/>
  <c r="S559" i="11"/>
  <c r="T56" i="11"/>
  <c r="T7" i="11"/>
  <c r="T600" i="11"/>
  <c r="T503" i="11"/>
  <c r="T449" i="11"/>
  <c r="T525" i="11"/>
  <c r="T468" i="11"/>
  <c r="T433" i="11"/>
  <c r="T224" i="11"/>
  <c r="T567" i="11"/>
  <c r="T486" i="11"/>
  <c r="T450" i="11"/>
  <c r="T407" i="11"/>
  <c r="T375" i="11"/>
  <c r="T80" i="11"/>
  <c r="W566" i="11"/>
  <c r="W15" i="11"/>
  <c r="W553" i="11"/>
  <c r="W517" i="11"/>
  <c r="W513" i="11"/>
  <c r="W77" i="11"/>
  <c r="W480" i="11"/>
  <c r="W74" i="11"/>
  <c r="T408" i="11"/>
  <c r="T334" i="11"/>
  <c r="T428" i="11"/>
  <c r="T405" i="11"/>
  <c r="S188" i="11"/>
  <c r="T571" i="11"/>
  <c r="T397" i="11"/>
  <c r="T380" i="11"/>
  <c r="T187" i="11"/>
  <c r="T262" i="11"/>
  <c r="T35" i="11"/>
  <c r="W590" i="11"/>
  <c r="S320" i="11"/>
  <c r="T440" i="11"/>
  <c r="T392" i="11"/>
  <c r="T341" i="11"/>
  <c r="T265" i="11"/>
  <c r="T212" i="11"/>
  <c r="T563" i="11"/>
  <c r="T540" i="11"/>
  <c r="T505" i="11"/>
  <c r="T411" i="11"/>
  <c r="T354" i="11"/>
  <c r="T292" i="11"/>
  <c r="T236" i="11"/>
  <c r="T171" i="11"/>
  <c r="T304" i="11"/>
  <c r="T261" i="11"/>
  <c r="T206" i="11"/>
  <c r="T69" i="11"/>
  <c r="T44" i="11"/>
  <c r="T11" i="11"/>
  <c r="W583" i="11"/>
  <c r="W596" i="11"/>
  <c r="T576" i="11"/>
  <c r="T478" i="11"/>
  <c r="T429" i="11"/>
  <c r="T301" i="11"/>
  <c r="T279" i="11"/>
  <c r="T252" i="11"/>
  <c r="T210" i="11"/>
  <c r="T189" i="11"/>
  <c r="T489" i="11"/>
  <c r="T409" i="11"/>
  <c r="T346" i="11"/>
  <c r="T509" i="11"/>
  <c r="T465" i="11"/>
  <c r="T232" i="11"/>
  <c r="S151" i="11"/>
  <c r="W394" i="11"/>
  <c r="W45" i="11"/>
  <c r="W272" i="11"/>
  <c r="S78" i="11"/>
  <c r="T609" i="11"/>
  <c r="T550" i="11"/>
  <c r="T314" i="11"/>
  <c r="T258" i="11"/>
  <c r="T472" i="11"/>
  <c r="T442" i="11"/>
  <c r="T400" i="11"/>
  <c r="T384" i="11"/>
  <c r="T366" i="11"/>
  <c r="T287" i="11"/>
  <c r="T457" i="11"/>
  <c r="T83" i="11"/>
  <c r="T37" i="11"/>
  <c r="T70" i="11"/>
  <c r="T40" i="11"/>
  <c r="W555" i="11"/>
  <c r="T555" i="11"/>
  <c r="W376" i="11"/>
  <c r="T376" i="11"/>
  <c r="W327" i="11"/>
  <c r="T327" i="11"/>
  <c r="W577" i="11"/>
  <c r="T577" i="11"/>
  <c r="S492" i="11"/>
  <c r="S166" i="11"/>
  <c r="S239" i="11"/>
  <c r="S379" i="11"/>
  <c r="T569" i="11"/>
  <c r="T527" i="11"/>
  <c r="T410" i="11"/>
  <c r="T62" i="11"/>
  <c r="T4" i="11"/>
  <c r="W554" i="11"/>
  <c r="T554" i="11"/>
  <c r="W526" i="11"/>
  <c r="T526" i="11"/>
  <c r="W469" i="11"/>
  <c r="T469" i="11"/>
  <c r="W446" i="11"/>
  <c r="T446" i="11"/>
  <c r="W434" i="11"/>
  <c r="T434" i="11"/>
  <c r="W415" i="11"/>
  <c r="T415" i="11"/>
  <c r="W342" i="11"/>
  <c r="T342" i="11"/>
  <c r="W572" i="11"/>
  <c r="T572" i="11"/>
  <c r="W266" i="11"/>
  <c r="T266" i="11"/>
  <c r="W41" i="11"/>
  <c r="T41" i="11"/>
  <c r="W522" i="11"/>
  <c r="T522" i="11"/>
  <c r="W419" i="11"/>
  <c r="T419" i="11"/>
  <c r="S332" i="11"/>
  <c r="W332" i="11"/>
  <c r="W316" i="11"/>
  <c r="T316" i="11"/>
  <c r="S225" i="11"/>
  <c r="T374" i="11"/>
  <c r="W360" i="11"/>
  <c r="T360" i="11"/>
  <c r="W228" i="11"/>
  <c r="T228" i="11"/>
  <c r="W216" i="11"/>
  <c r="T216" i="11"/>
  <c r="W198" i="11"/>
  <c r="T198" i="11"/>
  <c r="W33" i="11"/>
  <c r="T33" i="11"/>
  <c r="S475" i="11"/>
  <c r="S86" i="11"/>
  <c r="S91" i="11"/>
  <c r="T441" i="11"/>
  <c r="T401" i="11"/>
  <c r="S367" i="11"/>
  <c r="S502" i="11"/>
  <c r="S79" i="11"/>
  <c r="T580" i="11"/>
  <c r="T470" i="11"/>
  <c r="T430" i="11"/>
  <c r="T270" i="11"/>
  <c r="T218" i="11"/>
  <c r="T519" i="11"/>
  <c r="T502" i="11"/>
  <c r="T372" i="11"/>
  <c r="T351" i="11"/>
  <c r="T333" i="11"/>
  <c r="T485" i="11"/>
  <c r="T464" i="11"/>
  <c r="T79" i="11"/>
  <c r="T39" i="11"/>
  <c r="T54" i="11"/>
  <c r="W396" i="11"/>
  <c r="S396" i="11"/>
  <c r="W379" i="11"/>
  <c r="T379" i="11"/>
  <c r="W303" i="11"/>
  <c r="T303" i="11"/>
  <c r="W298" i="11"/>
  <c r="T298" i="11"/>
  <c r="W247" i="11"/>
  <c r="T247" i="11"/>
  <c r="W501" i="11"/>
  <c r="T501" i="11"/>
  <c r="W459" i="11"/>
  <c r="T459" i="11"/>
  <c r="T356" i="11"/>
  <c r="W356" i="11"/>
  <c r="S594" i="11"/>
  <c r="S284" i="11"/>
  <c r="S490" i="11"/>
  <c r="S529" i="11"/>
  <c r="S28" i="11"/>
  <c r="T490" i="11"/>
  <c r="T435" i="11"/>
  <c r="T332" i="11"/>
  <c r="T53" i="11"/>
  <c r="W85" i="11"/>
  <c r="S85" i="11"/>
  <c r="W561" i="11"/>
  <c r="W556" i="11"/>
  <c r="W14" i="11"/>
  <c r="S14" i="11"/>
  <c r="T14" i="11"/>
  <c r="W545" i="11"/>
  <c r="W533" i="11"/>
  <c r="T533" i="11"/>
  <c r="W528" i="11"/>
  <c r="W523" i="11"/>
  <c r="W81" i="11"/>
  <c r="W605" i="11"/>
  <c r="T605" i="11"/>
  <c r="W491" i="11"/>
  <c r="W476" i="11"/>
  <c r="W73" i="11"/>
  <c r="T73" i="11"/>
  <c r="W462" i="11"/>
  <c r="W460" i="11"/>
  <c r="W65" i="11"/>
  <c r="W432" i="11"/>
  <c r="T432" i="11"/>
  <c r="W403" i="11"/>
  <c r="T403" i="11"/>
  <c r="W60" i="11"/>
  <c r="W55" i="11"/>
  <c r="T55" i="11"/>
  <c r="W9" i="11"/>
  <c r="T9" i="11"/>
  <c r="S9" i="11"/>
  <c r="W318" i="11"/>
  <c r="T318" i="11"/>
  <c r="S571" i="11"/>
  <c r="S270" i="11"/>
  <c r="S411" i="11"/>
  <c r="S495" i="11"/>
  <c r="T579" i="11"/>
  <c r="T368" i="11"/>
  <c r="T544" i="11"/>
  <c r="S211" i="11"/>
  <c r="S94" i="11"/>
  <c r="S387" i="11"/>
  <c r="S600" i="11"/>
  <c r="S235" i="11"/>
  <c r="S131" i="11"/>
  <c r="W13" i="11"/>
  <c r="T13" i="11"/>
  <c r="W518" i="11"/>
  <c r="T518" i="11"/>
  <c r="W481" i="11"/>
  <c r="T481" i="11"/>
  <c r="W72" i="11"/>
  <c r="T72" i="11"/>
  <c r="W456" i="11"/>
  <c r="T456" i="11"/>
  <c r="W452" i="11"/>
  <c r="T452" i="11"/>
  <c r="W436" i="11"/>
  <c r="T436" i="11"/>
  <c r="W431" i="11"/>
  <c r="T431" i="11"/>
  <c r="W598" i="11"/>
  <c r="T598" i="11"/>
  <c r="W417" i="11"/>
  <c r="T417" i="11"/>
  <c r="W591" i="11"/>
  <c r="T591" i="11"/>
  <c r="W402" i="11"/>
  <c r="T402" i="11"/>
  <c r="W243" i="11"/>
  <c r="T243" i="11"/>
  <c r="W183" i="11"/>
  <c r="T183" i="11"/>
  <c r="W177" i="11"/>
  <c r="T177" i="11"/>
  <c r="T488" i="11"/>
  <c r="T530" i="11"/>
  <c r="T493" i="11"/>
  <c r="W558" i="11"/>
  <c r="S558" i="11"/>
  <c r="W84" i="11"/>
  <c r="T84" i="11"/>
  <c r="W510" i="11"/>
  <c r="T510" i="11"/>
  <c r="W499" i="11"/>
  <c r="T499" i="11"/>
  <c r="W473" i="11"/>
  <c r="T473" i="11"/>
  <c r="W602" i="11"/>
  <c r="T602" i="11"/>
  <c r="W439" i="11"/>
  <c r="T439" i="11"/>
  <c r="W549" i="11"/>
  <c r="T549" i="11"/>
  <c r="W604" i="11"/>
  <c r="S604" i="11"/>
  <c r="T604" i="11"/>
  <c r="S7" i="11"/>
  <c r="S520" i="11"/>
  <c r="W444" i="11"/>
  <c r="S444" i="11"/>
  <c r="T16" i="11"/>
  <c r="W16" i="11"/>
  <c r="W504" i="11"/>
  <c r="T504" i="11"/>
  <c r="W451" i="11"/>
  <c r="S451" i="11"/>
  <c r="T68" i="11"/>
  <c r="W68" i="11"/>
  <c r="W514" i="11"/>
  <c r="T514" i="11"/>
  <c r="W532" i="11"/>
  <c r="T532" i="11"/>
  <c r="W75" i="11"/>
  <c r="T75" i="11"/>
  <c r="W539" i="11"/>
  <c r="T539" i="11"/>
  <c r="W521" i="11"/>
  <c r="T521" i="11"/>
  <c r="W78" i="11"/>
  <c r="T78" i="11"/>
  <c r="W495" i="11"/>
  <c r="T495" i="11"/>
  <c r="W582" i="11"/>
  <c r="T582" i="11"/>
  <c r="S15" i="11"/>
  <c r="S586" i="11"/>
  <c r="S455" i="11"/>
  <c r="S255" i="11"/>
  <c r="S384" i="11"/>
  <c r="S209" i="11"/>
  <c r="S479" i="11"/>
  <c r="S196" i="11"/>
  <c r="S65" i="11"/>
  <c r="T443" i="11"/>
  <c r="T524" i="11"/>
  <c r="T487" i="11"/>
  <c r="T17" i="11"/>
  <c r="S595" i="11"/>
  <c r="S531" i="11"/>
  <c r="S340" i="11"/>
  <c r="S240" i="11"/>
  <c r="S134" i="11"/>
  <c r="S543" i="11"/>
  <c r="S372" i="11"/>
  <c r="S291" i="11"/>
  <c r="S191" i="11"/>
  <c r="S101" i="11"/>
  <c r="S462" i="11"/>
  <c r="S304" i="11"/>
  <c r="S169" i="11"/>
  <c r="S55" i="11"/>
  <c r="S48" i="11"/>
  <c r="T512" i="11"/>
  <c r="T496" i="11"/>
  <c r="T426" i="11"/>
  <c r="T498" i="11"/>
  <c r="T477" i="11"/>
  <c r="T416" i="11"/>
  <c r="T347" i="11"/>
  <c r="T337" i="11"/>
  <c r="T445" i="11"/>
  <c r="T282" i="11"/>
  <c r="T59" i="11"/>
  <c r="T47" i="11"/>
  <c r="W57" i="11"/>
  <c r="S542" i="11"/>
  <c r="S356" i="11"/>
  <c r="S145" i="11"/>
  <c r="S472" i="11"/>
  <c r="S305" i="11"/>
  <c r="S116" i="11"/>
  <c r="S344" i="11"/>
  <c r="S69" i="11"/>
  <c r="S609" i="11"/>
  <c r="S581" i="11"/>
  <c r="S430" i="11"/>
  <c r="S323" i="11"/>
  <c r="S218" i="11"/>
  <c r="S118" i="11"/>
  <c r="S527" i="11"/>
  <c r="S438" i="11"/>
  <c r="S355" i="11"/>
  <c r="S277" i="11"/>
  <c r="S179" i="11"/>
  <c r="S445" i="11"/>
  <c r="S282" i="11"/>
  <c r="S152" i="11"/>
  <c r="S43" i="11"/>
  <c r="S27" i="11"/>
  <c r="T597" i="11"/>
  <c r="T560" i="11"/>
  <c r="T542" i="11"/>
  <c r="T508" i="11"/>
  <c r="T475" i="11"/>
  <c r="T453" i="11"/>
  <c r="T324" i="11"/>
  <c r="T386" i="11"/>
  <c r="T361" i="11"/>
  <c r="T529" i="11"/>
  <c r="T461" i="11"/>
  <c r="T61" i="11"/>
  <c r="W562" i="11"/>
  <c r="W82" i="11"/>
  <c r="S576" i="11"/>
  <c r="S503" i="11"/>
  <c r="S417" i="11"/>
  <c r="S306" i="11"/>
  <c r="S208" i="11"/>
  <c r="S106" i="11"/>
  <c r="S515" i="11"/>
  <c r="S424" i="11"/>
  <c r="S342" i="11"/>
  <c r="S260" i="11"/>
  <c r="S168" i="11"/>
  <c r="S551" i="11"/>
  <c r="S414" i="11"/>
  <c r="S250" i="11"/>
  <c r="S126" i="11"/>
  <c r="S34" i="11"/>
  <c r="S51" i="11"/>
  <c r="S607" i="11"/>
  <c r="S589" i="11"/>
  <c r="S578" i="11"/>
  <c r="S554" i="11"/>
  <c r="S508" i="11"/>
  <c r="S467" i="11"/>
  <c r="S426" i="11"/>
  <c r="S363" i="11"/>
  <c r="S318" i="11"/>
  <c r="S265" i="11"/>
  <c r="S214" i="11"/>
  <c r="S159" i="11"/>
  <c r="S113" i="11"/>
  <c r="S566" i="11"/>
  <c r="S521" i="11"/>
  <c r="S477" i="11"/>
  <c r="S432" i="11"/>
  <c r="S391" i="11"/>
  <c r="S347" i="11"/>
  <c r="S313" i="11"/>
  <c r="S268" i="11"/>
  <c r="S221" i="11"/>
  <c r="S172" i="11"/>
  <c r="S124" i="11"/>
  <c r="S562" i="11"/>
  <c r="S484" i="11"/>
  <c r="S420" i="11"/>
  <c r="S365" i="11"/>
  <c r="S266" i="11"/>
  <c r="S204" i="11"/>
  <c r="S141" i="11"/>
  <c r="S74" i="11"/>
  <c r="S39" i="11"/>
  <c r="S68" i="11"/>
  <c r="S26" i="11"/>
  <c r="S8" i="11"/>
  <c r="S602" i="11"/>
  <c r="S584" i="11"/>
  <c r="S573" i="11"/>
  <c r="S537" i="11"/>
  <c r="S496" i="11"/>
  <c r="S449" i="11"/>
  <c r="S397" i="11"/>
  <c r="S352" i="11"/>
  <c r="S301" i="11"/>
  <c r="S253" i="11"/>
  <c r="S202" i="11"/>
  <c r="S143" i="11"/>
  <c r="S102" i="11"/>
  <c r="S553" i="11"/>
  <c r="S510" i="11"/>
  <c r="S466" i="11"/>
  <c r="S416" i="11"/>
  <c r="S377" i="11"/>
  <c r="S337" i="11"/>
  <c r="S295" i="11"/>
  <c r="S251" i="11"/>
  <c r="S200" i="11"/>
  <c r="S156" i="11"/>
  <c r="S109" i="11"/>
  <c r="S544" i="11"/>
  <c r="S465" i="11"/>
  <c r="S406" i="11"/>
  <c r="S311" i="11"/>
  <c r="S246" i="11"/>
  <c r="S181" i="11"/>
  <c r="S103" i="11"/>
  <c r="S60" i="11"/>
  <c r="S31" i="11"/>
  <c r="S56" i="11"/>
  <c r="S3" i="11"/>
  <c r="S12" i="11"/>
  <c r="S18" i="11"/>
  <c r="S38" i="11"/>
  <c r="S54" i="11"/>
  <c r="S67" i="11"/>
  <c r="S20" i="11"/>
  <c r="S30" i="11"/>
  <c r="S37" i="11"/>
  <c r="S46" i="11"/>
  <c r="S59" i="11"/>
  <c r="S73" i="11"/>
  <c r="S81" i="11"/>
  <c r="S99" i="11"/>
  <c r="S138" i="11"/>
  <c r="S160" i="11"/>
  <c r="S180" i="11"/>
  <c r="S198" i="11"/>
  <c r="S228" i="11"/>
  <c r="S247" i="11"/>
  <c r="S262" i="11"/>
  <c r="S290" i="11"/>
  <c r="S310" i="11"/>
  <c r="S350" i="11"/>
  <c r="S390" i="11"/>
  <c r="S405" i="11"/>
  <c r="S419" i="11"/>
  <c r="S450" i="11"/>
  <c r="S464" i="11"/>
  <c r="S483" i="11"/>
  <c r="S509" i="11"/>
  <c r="S536" i="11"/>
  <c r="S561" i="11"/>
  <c r="S89" i="11"/>
  <c r="S108" i="11"/>
  <c r="S121" i="11"/>
  <c r="S135" i="11"/>
  <c r="S155" i="11"/>
  <c r="S171" i="11"/>
  <c r="S185" i="11"/>
  <c r="S199" i="11"/>
  <c r="S217" i="11"/>
  <c r="S230" i="11"/>
  <c r="S244" i="11"/>
  <c r="S267" i="11"/>
  <c r="S283" i="11"/>
  <c r="S294" i="11"/>
  <c r="S312" i="11"/>
  <c r="S325" i="11"/>
  <c r="S336" i="11"/>
  <c r="S346" i="11"/>
  <c r="S361" i="11"/>
  <c r="S376" i="11"/>
  <c r="S386" i="11"/>
  <c r="S403" i="11"/>
  <c r="S415" i="11"/>
  <c r="S428" i="11"/>
  <c r="S441" i="11"/>
  <c r="S458" i="11"/>
  <c r="S476" i="11"/>
  <c r="S493" i="11"/>
  <c r="S506" i="11"/>
  <c r="S519" i="11"/>
  <c r="S533" i="11"/>
  <c r="S549" i="11"/>
  <c r="S564" i="11"/>
  <c r="S95" i="11"/>
  <c r="S107" i="11"/>
  <c r="S122" i="11"/>
  <c r="S137" i="11"/>
  <c r="S146" i="11"/>
  <c r="S167" i="11"/>
  <c r="S189" i="11"/>
  <c r="S210" i="11"/>
  <c r="S219" i="11"/>
  <c r="S242" i="11"/>
  <c r="S258" i="11"/>
  <c r="S273" i="11"/>
  <c r="S289" i="11"/>
  <c r="S309" i="11"/>
  <c r="S324" i="11"/>
  <c r="S341" i="11"/>
  <c r="S357" i="11"/>
  <c r="S368" i="11"/>
  <c r="S388" i="11"/>
  <c r="S11" i="11"/>
  <c r="S5" i="11"/>
  <c r="S16" i="11"/>
  <c r="S21" i="11"/>
  <c r="S45" i="11"/>
  <c r="S57" i="11"/>
  <c r="S70" i="11"/>
  <c r="S23" i="11"/>
  <c r="S32" i="11"/>
  <c r="S41" i="11"/>
  <c r="S50" i="11"/>
  <c r="S62" i="11"/>
  <c r="S75" i="11"/>
  <c r="S83" i="11"/>
  <c r="S112" i="11"/>
  <c r="S142" i="11"/>
  <c r="S162" i="11"/>
  <c r="S184" i="11"/>
  <c r="S205" i="11"/>
  <c r="S231" i="11"/>
  <c r="S248" i="11"/>
  <c r="S271" i="11"/>
  <c r="S298" i="11"/>
  <c r="S321" i="11"/>
  <c r="S374" i="11"/>
  <c r="S398" i="11"/>
  <c r="S407" i="11"/>
  <c r="S431" i="11"/>
  <c r="S459" i="11"/>
  <c r="S471" i="11"/>
  <c r="S485" i="11"/>
  <c r="S518" i="11"/>
  <c r="S546" i="11"/>
  <c r="S565" i="11"/>
  <c r="S97" i="11"/>
  <c r="S114" i="11"/>
  <c r="S127" i="11"/>
  <c r="S147" i="11"/>
  <c r="S158" i="11"/>
  <c r="S175" i="11"/>
  <c r="S187" i="11"/>
  <c r="S201" i="11"/>
  <c r="S223" i="11"/>
  <c r="S236" i="11"/>
  <c r="S256" i="11"/>
  <c r="S272" i="11"/>
  <c r="S287" i="11"/>
  <c r="S299" i="11"/>
  <c r="S316" i="11"/>
  <c r="S327" i="11"/>
  <c r="S338" i="11"/>
  <c r="S351" i="11"/>
  <c r="S366" i="11"/>
  <c r="S380" i="11"/>
  <c r="S393" i="11"/>
  <c r="S409" i="11"/>
  <c r="S421" i="11"/>
  <c r="S433" i="11"/>
  <c r="S446" i="11"/>
  <c r="S468" i="11"/>
  <c r="S487" i="11"/>
  <c r="S499" i="11"/>
  <c r="S511" i="11"/>
  <c r="S524" i="11"/>
  <c r="S540" i="11"/>
  <c r="S556" i="11"/>
  <c r="S98" i="11"/>
  <c r="S111" i="11"/>
  <c r="S125" i="11"/>
  <c r="S140" i="11"/>
  <c r="S157" i="11"/>
  <c r="S176" i="11"/>
  <c r="S195" i="11"/>
  <c r="S213" i="11"/>
  <c r="S227" i="11"/>
  <c r="S252" i="11"/>
  <c r="S264" i="11"/>
  <c r="S276" i="11"/>
  <c r="S296" i="11"/>
  <c r="S315" i="11"/>
  <c r="S330" i="11"/>
  <c r="S349" i="11"/>
  <c r="S358" i="11"/>
  <c r="S370" i="11"/>
  <c r="S392" i="11"/>
  <c r="S427" i="11"/>
  <c r="S443" i="11"/>
  <c r="S456" i="11"/>
  <c r="S480" i="11"/>
  <c r="S497" i="11"/>
  <c r="S514" i="11"/>
  <c r="S534" i="11"/>
  <c r="S550" i="11"/>
  <c r="S569" i="11"/>
  <c r="S575" i="11"/>
  <c r="S582" i="11"/>
  <c r="S583" i="11"/>
  <c r="S590" i="11"/>
  <c r="S599" i="11"/>
  <c r="S605" i="11"/>
  <c r="S13" i="11"/>
  <c r="S10" i="11"/>
  <c r="S24" i="11"/>
  <c r="S53" i="11"/>
  <c r="S77" i="11"/>
  <c r="S29" i="11"/>
  <c r="S42" i="11"/>
  <c r="S58" i="11"/>
  <c r="S76" i="11"/>
  <c r="S92" i="11"/>
  <c r="S150" i="11"/>
  <c r="S174" i="11"/>
  <c r="S206" i="11"/>
  <c r="S241" i="11"/>
  <c r="S281" i="11"/>
  <c r="S307" i="11"/>
  <c r="S375" i="11"/>
  <c r="S402" i="11"/>
  <c r="S437" i="11"/>
  <c r="S463" i="11"/>
  <c r="S486" i="11"/>
  <c r="S532" i="11"/>
  <c r="S567" i="11"/>
  <c r="S105" i="11"/>
  <c r="S128" i="11"/>
  <c r="S154" i="11"/>
  <c r="S177" i="11"/>
  <c r="S194" i="11"/>
  <c r="S224" i="11"/>
  <c r="S243" i="11"/>
  <c r="S274" i="11"/>
  <c r="S292" i="11"/>
  <c r="S317" i="11"/>
  <c r="S333" i="11"/>
  <c r="S354" i="11"/>
  <c r="S373" i="11"/>
  <c r="S395" i="11"/>
  <c r="S412" i="11"/>
  <c r="S435" i="11"/>
  <c r="S454" i="11"/>
  <c r="S489" i="11"/>
  <c r="S505" i="11"/>
  <c r="S525" i="11"/>
  <c r="S548" i="11"/>
  <c r="S104" i="11"/>
  <c r="S123" i="11"/>
  <c r="S144" i="11"/>
  <c r="S173" i="11"/>
  <c r="S203" i="11"/>
  <c r="S222" i="11"/>
  <c r="S254" i="11"/>
  <c r="S275" i="11"/>
  <c r="S302" i="11"/>
  <c r="S328" i="11"/>
  <c r="S353" i="11"/>
  <c r="S369" i="11"/>
  <c r="S413" i="11"/>
  <c r="S434" i="11"/>
  <c r="S453" i="11"/>
  <c r="S478" i="11"/>
  <c r="S500" i="11"/>
  <c r="S522" i="11"/>
  <c r="S539" i="11"/>
  <c r="S560" i="11"/>
  <c r="S574" i="11"/>
  <c r="S580" i="11"/>
  <c r="S585" i="11"/>
  <c r="S596" i="11"/>
  <c r="S603" i="11"/>
  <c r="S610" i="11"/>
  <c r="S61" i="11"/>
  <c r="S2" i="11"/>
  <c r="S17" i="11"/>
  <c r="S35" i="11"/>
  <c r="S63" i="11"/>
  <c r="S19" i="11"/>
  <c r="S33" i="11"/>
  <c r="S44" i="11"/>
  <c r="S64" i="11"/>
  <c r="S80" i="11"/>
  <c r="S119" i="11"/>
  <c r="S153" i="11"/>
  <c r="S193" i="11"/>
  <c r="S220" i="11"/>
  <c r="S249" i="11"/>
  <c r="S285" i="11"/>
  <c r="S331" i="11"/>
  <c r="S382" i="11"/>
  <c r="S408" i="11"/>
  <c r="S448" i="11"/>
  <c r="S473" i="11"/>
  <c r="S504" i="11"/>
  <c r="S547" i="11"/>
  <c r="S88" i="11"/>
  <c r="S115" i="11"/>
  <c r="S132" i="11"/>
  <c r="S164" i="11"/>
  <c r="S182" i="11"/>
  <c r="S207" i="11"/>
  <c r="S226" i="11"/>
  <c r="S257" i="11"/>
  <c r="S278" i="11"/>
  <c r="S300" i="11"/>
  <c r="S322" i="11"/>
  <c r="S339" i="11"/>
  <c r="S360" i="11"/>
  <c r="S383" i="11"/>
  <c r="S400" i="11"/>
  <c r="S423" i="11"/>
  <c r="S439" i="11"/>
  <c r="S469" i="11"/>
  <c r="S491" i="11"/>
  <c r="S513" i="11"/>
  <c r="S530" i="11"/>
  <c r="S557" i="11"/>
  <c r="S90" i="11"/>
  <c r="S110" i="11"/>
  <c r="S133" i="11"/>
  <c r="S149" i="11"/>
  <c r="S183" i="11"/>
  <c r="S212" i="11"/>
  <c r="S238" i="11"/>
  <c r="S259" i="11"/>
  <c r="S280" i="11"/>
  <c r="S314" i="11"/>
  <c r="S335" i="11"/>
  <c r="S359" i="11"/>
  <c r="S381" i="11"/>
  <c r="S422" i="11"/>
  <c r="S440" i="11"/>
  <c r="S460" i="11"/>
  <c r="S488" i="11"/>
  <c r="S507" i="11"/>
  <c r="S528" i="11"/>
  <c r="S545" i="11"/>
  <c r="S570" i="11"/>
  <c r="S577" i="11"/>
  <c r="S591" i="11"/>
  <c r="S588" i="11"/>
  <c r="S598" i="11"/>
  <c r="S606" i="11"/>
  <c r="S6" i="11"/>
  <c r="S71" i="11"/>
  <c r="S47" i="11"/>
  <c r="S66" i="11"/>
  <c r="S25" i="11"/>
  <c r="S36" i="11"/>
  <c r="S52" i="11"/>
  <c r="S72" i="11"/>
  <c r="S84" i="11"/>
  <c r="S130" i="11"/>
  <c r="S163" i="11"/>
  <c r="S197" i="11"/>
  <c r="S232" i="11"/>
  <c r="S261" i="11"/>
  <c r="S303" i="11"/>
  <c r="S345" i="11"/>
  <c r="S399" i="11"/>
  <c r="S418" i="11"/>
  <c r="S461" i="11"/>
  <c r="S481" i="11"/>
  <c r="S523" i="11"/>
  <c r="S552" i="11"/>
  <c r="S100" i="11"/>
  <c r="S120" i="11"/>
  <c r="S148" i="11"/>
  <c r="S170" i="11"/>
  <c r="S190" i="11"/>
  <c r="S215" i="11"/>
  <c r="S237" i="11"/>
  <c r="S263" i="11"/>
  <c r="S288" i="11"/>
  <c r="S308" i="11"/>
  <c r="S329" i="11"/>
  <c r="S343" i="11"/>
  <c r="S371" i="11"/>
  <c r="S385" i="11"/>
  <c r="S410" i="11"/>
  <c r="S425" i="11"/>
  <c r="S452" i="11"/>
  <c r="S474" i="11"/>
  <c r="S501" i="11"/>
  <c r="S516" i="11"/>
  <c r="S541" i="11"/>
  <c r="S563" i="11"/>
  <c r="S96" i="11"/>
  <c r="S117" i="11"/>
  <c r="S139" i="11"/>
  <c r="S165" i="11"/>
  <c r="S192" i="11"/>
  <c r="S216" i="11"/>
  <c r="S245" i="11"/>
  <c r="S269" i="11"/>
  <c r="S293" i="11"/>
  <c r="S319" i="11"/>
  <c r="S348" i="11"/>
  <c r="S364" i="11"/>
  <c r="S389" i="11"/>
  <c r="S429" i="11"/>
  <c r="S447" i="11"/>
  <c r="S470" i="11"/>
  <c r="S494" i="11"/>
  <c r="S512" i="11"/>
  <c r="S535" i="11"/>
  <c r="S555" i="11"/>
  <c r="S572" i="11"/>
  <c r="S579" i="11"/>
  <c r="S592" i="11"/>
  <c r="S593" i="11"/>
  <c r="S601" i="11"/>
  <c r="S608" i="11"/>
  <c r="S597" i="11"/>
  <c r="S587" i="11"/>
  <c r="S568" i="11"/>
  <c r="S526" i="11"/>
  <c r="S482" i="11"/>
  <c r="S436" i="11"/>
  <c r="S378" i="11"/>
  <c r="S334" i="11"/>
  <c r="S279" i="11"/>
  <c r="S234" i="11"/>
  <c r="S178" i="11"/>
  <c r="S129" i="11"/>
  <c r="S87" i="11"/>
  <c r="S538" i="11"/>
  <c r="S498" i="11"/>
  <c r="S442" i="11"/>
  <c r="S404" i="11"/>
  <c r="S362" i="11"/>
  <c r="S326" i="11"/>
  <c r="S286" i="11"/>
  <c r="S233" i="11"/>
  <c r="S186" i="11"/>
  <c r="S136" i="11"/>
  <c r="S93" i="11"/>
  <c r="S517" i="11"/>
  <c r="S457" i="11"/>
  <c r="S394" i="11"/>
  <c r="S297" i="11"/>
  <c r="S229" i="11"/>
  <c r="S161" i="11"/>
  <c r="S82" i="11"/>
  <c r="S49" i="11"/>
  <c r="S22" i="11"/>
  <c r="S40" i="11"/>
  <c r="S4" i="11"/>
  <c r="W365" i="11"/>
  <c r="T365" i="11"/>
  <c r="W268" i="11"/>
  <c r="W251" i="11"/>
  <c r="W49" i="11"/>
  <c r="T311" i="11"/>
  <c r="W311" i="11"/>
  <c r="T297" i="11"/>
  <c r="W297" i="11"/>
  <c r="T420" i="11"/>
  <c r="W420" i="11"/>
  <c r="W295" i="11"/>
  <c r="W200" i="11"/>
  <c r="T200" i="11"/>
  <c r="W31" i="11"/>
  <c r="T31" i="11"/>
  <c r="W156" i="11"/>
  <c r="T156" i="11"/>
  <c r="W406" i="11"/>
  <c r="T406" i="11"/>
  <c r="W313" i="11"/>
  <c r="T313" i="11"/>
  <c r="W204" i="11"/>
  <c r="T204" i="11"/>
  <c r="W181" i="11"/>
  <c r="T181" i="11"/>
  <c r="W136" i="11"/>
  <c r="T136" i="11"/>
  <c r="D43" i="32" l="1"/>
  <c r="D53" i="32" s="1"/>
  <c r="D54" i="32"/>
  <c r="D68" i="32"/>
  <c r="D55" i="32"/>
  <c r="C13" i="4" s="1"/>
  <c r="D158" i="24"/>
  <c r="D160" i="24" s="1"/>
  <c r="D162" i="24" s="1"/>
  <c r="D80" i="32" l="1"/>
  <c r="D69" i="32"/>
  <c r="D79" i="32" s="1"/>
  <c r="D81" i="32" s="1"/>
  <c r="C14" i="4" s="1"/>
</calcChain>
</file>

<file path=xl/sharedStrings.xml><?xml version="1.0" encoding="utf-8"?>
<sst xmlns="http://schemas.openxmlformats.org/spreadsheetml/2006/main" count="19190" uniqueCount="1774">
  <si>
    <t>NEW INTERDISCIPLINARY SCHOOL--9165</t>
  </si>
  <si>
    <t>NEW LIFE SCHOOL (THE)--9000</t>
  </si>
  <si>
    <t>NEW YORK CENTER FOR CHILD DE--9100</t>
  </si>
  <si>
    <t>NEWMEADOW, INC.--9102</t>
  </si>
  <si>
    <t>NEWMEADOW, INC.--9160</t>
  </si>
  <si>
    <t>NORMAN HOWARD SCHOOL--9000</t>
  </si>
  <si>
    <t>NORTH COUNTRY KIDS, INC.--9100</t>
  </si>
  <si>
    <t>NORTH COUNTRY KIDS, INC.--9160</t>
  </si>
  <si>
    <t>NORTHEAST PARENT &amp; CHILD SOC--9002</t>
  </si>
  <si>
    <t>NORTHSIDE CTR DAY SCHOOL--9000</t>
  </si>
  <si>
    <t>NORTHSIDE CTR DAY SCHOOL--9100</t>
  </si>
  <si>
    <t>NORTHSIDE CTR DAY SCHOOL--9160</t>
  </si>
  <si>
    <t>NY INST FOR SPEC EDUC--9100</t>
  </si>
  <si>
    <t>NY INSTITUTE--9260</t>
  </si>
  <si>
    <t>NY INSTITUTE--9279</t>
  </si>
  <si>
    <t>NY INSTITUTE--9315</t>
  </si>
  <si>
    <t>NY LEAGUE FOR EARLY LEARNING--9100</t>
  </si>
  <si>
    <t>NY LEAGUE FOR EARLY LEARNING--9101</t>
  </si>
  <si>
    <t>NY LEAGUE FOR EARLY LEARNING--9118</t>
  </si>
  <si>
    <t>NY LEAGUE FOR EARLY LEARNING--9160</t>
  </si>
  <si>
    <t>NY LEAGUE FOR EARLY LEARNING--9165</t>
  </si>
  <si>
    <t>NY SCHOOL FOR THE DEAF--9260</t>
  </si>
  <si>
    <t>NY SCHOOL FOR THE DEAF--9315</t>
  </si>
  <si>
    <t>OAK HILL SCHOOL--9000</t>
  </si>
  <si>
    <t>ON OUR WAY LEARNING CTR--9100</t>
  </si>
  <si>
    <t>ON OUR WAY LEARNING CTR--9115</t>
  </si>
  <si>
    <t>ON OUR WAY LEARNING CTR--9160</t>
  </si>
  <si>
    <t>OPPORTUNITY PRESCHOOL--9100</t>
  </si>
  <si>
    <t>OPPORTUNITY PRESCHOOL--9115</t>
  </si>
  <si>
    <t>OPPORTUNITY PRESCHOOL--9160</t>
  </si>
  <si>
    <t>OPPORTUNITY PRESCHOOL--9165</t>
  </si>
  <si>
    <t>ORCHARD SCHOOL-ANDRUS CHILD--9000</t>
  </si>
  <si>
    <t>OTSAR EARLY CHILDHOOD CENTER--9100</t>
  </si>
  <si>
    <t>OTSAR EARLY CHILDHOOD CENTER--9160</t>
  </si>
  <si>
    <t>PARKSIDE SCHOOL (THE)--9000</t>
  </si>
  <si>
    <t>PINNACLE ORGANIZATION--9165</t>
  </si>
  <si>
    <t>POSITIVE BEGINNINGS INC--9100</t>
  </si>
  <si>
    <t>POSITIVE BEGINNINGS INC--9115</t>
  </si>
  <si>
    <t>POSITIVE BEGINNINGS INC--9165</t>
  </si>
  <si>
    <t>PSYCHOTHERAPEUTIC EVAL PROG---9100</t>
  </si>
  <si>
    <t>PSYCHOTHERAPEUTIC EVAL PROG---9160</t>
  </si>
  <si>
    <t>PSYCHOTHERAPEUTIC EVAL PROG---9165</t>
  </si>
  <si>
    <t>QUEENS SERVICES FOR AUTISTIC--9000</t>
  </si>
  <si>
    <t>QUEENS SERVICES FOR AUTISTIC--9100</t>
  </si>
  <si>
    <t>RANDOLPH ACAD UFSD--9000</t>
  </si>
  <si>
    <t>REECE SCHOOL--9000</t>
  </si>
  <si>
    <t>ROCHESTER CHILDFIRST NETWORK--9165</t>
  </si>
  <si>
    <t>ROCHESTER SCHOOL--9260</t>
  </si>
  <si>
    <t>ROCHESTER SCHOOL--9279</t>
  </si>
  <si>
    <t>ROCHESTER SCHOOL--9315</t>
  </si>
  <si>
    <t>ROCKLAND INST FOR SPEC EDUC--9000</t>
  </si>
  <si>
    <t>RYKEN EDUCATIONAL CENTER--9000</t>
  </si>
  <si>
    <t>SAIL AT FERNCLIFF--9000</t>
  </si>
  <si>
    <t>SCHOOL FOR LANG &amp; COMMUNIC D--9000</t>
  </si>
  <si>
    <t>SCHOOL FOR LANG &amp; COMMUNIC D--9100</t>
  </si>
  <si>
    <t>SCHOOL FOR LANG &amp; COMMUNIC D--9160</t>
  </si>
  <si>
    <t>SESAME SPROUT INC--9160</t>
  </si>
  <si>
    <t>SESAME SPROUT INC--9165</t>
  </si>
  <si>
    <t>SETON FOUNDATION FOR LEARNIN--9100</t>
  </si>
  <si>
    <t>SHELTERING ARMS CHLD &amp; FAM S--9100</t>
  </si>
  <si>
    <t>SHELTERING ARMS CHLD &amp; FAM S--9160</t>
  </si>
  <si>
    <t>SHEMA KOLAINU - HEAR OUR VOI--9000</t>
  </si>
  <si>
    <t>SHEMA KOLAINU - HEAR OUR VOI--9100</t>
  </si>
  <si>
    <t>SHIELD INST OF FLUSHING--9000</t>
  </si>
  <si>
    <t>SHIELD INST OF FLUSHING--9100</t>
  </si>
  <si>
    <t>SHIELD INST OF FLUSHING--9160</t>
  </si>
  <si>
    <t>SMALL WONDER PRESCHOOL INC--9100</t>
  </si>
  <si>
    <t>SMALL WONDER PRESCHOOL INC--9115</t>
  </si>
  <si>
    <t>SMALL WONDER PRESCHOOL INC--9160</t>
  </si>
  <si>
    <t>SPECIAL PROGRAMS INC--9160</t>
  </si>
  <si>
    <t>SPECIAL PROGRAMS INC--9165</t>
  </si>
  <si>
    <t>SPOTTED ZEBRA LEARNING CENTE--9160</t>
  </si>
  <si>
    <t>SPRINGBROOK NEW YORK--9000</t>
  </si>
  <si>
    <t>SPRINGBROOK NEW YORK--9160</t>
  </si>
  <si>
    <t>ST ANNE INSTITUTE--9001</t>
  </si>
  <si>
    <t>ST ANNE INSTITUTE--9160</t>
  </si>
  <si>
    <t>ST CATHERINE'S CENTER FOR CH--9000</t>
  </si>
  <si>
    <t>ST CHRISTOPHER OTTILIE, FAMI--9001</t>
  </si>
  <si>
    <t>ST COLMAN'S SCHOOL--9001</t>
  </si>
  <si>
    <t>ST FRANCIS HOSPITAL--9100</t>
  </si>
  <si>
    <t>ST FRANCIS HOSPITAL--9101</t>
  </si>
  <si>
    <t>ST FRANCIS HOSPITAL--9115</t>
  </si>
  <si>
    <t>ST FRANCIS HOSPITAL--9165</t>
  </si>
  <si>
    <t>ST. FRANCIS SCHOOL--9260</t>
  </si>
  <si>
    <t>ST. FRANCIS SCHOOL--9315</t>
  </si>
  <si>
    <t>ST. JOSEPHS SCHOOL--9260</t>
  </si>
  <si>
    <t>ST. JOSEPHS SCHOOL--9315</t>
  </si>
  <si>
    <t>ST. MARYS SCHOOL--9260</t>
  </si>
  <si>
    <t>ST. MARYS SCHOOL--9279</t>
  </si>
  <si>
    <t>ST. MARYS SCHOOL--9315</t>
  </si>
  <si>
    <t>STANLEY G. FALK SCHOOL--9000</t>
  </si>
  <si>
    <t>STARTING POINT SERVICES FOR--9160</t>
  </si>
  <si>
    <t>STATEN ISLAND MENTAL/ ELIZ W--9160</t>
  </si>
  <si>
    <t>STEPPINGSTONE DAY SCHOOL--9100</t>
  </si>
  <si>
    <t>STEPPINGSTONE DAY SCHOOL--9115</t>
  </si>
  <si>
    <t>STEPPINGSTONE DAY SCHOOL--9160</t>
  </si>
  <si>
    <t>STORY PLACE PRESCHOOL--9100</t>
  </si>
  <si>
    <t>STORY PLACE PRESCHOOL--9160</t>
  </si>
  <si>
    <t>SUMMIT EDUC CENTER-LANG DEV--9000</t>
  </si>
  <si>
    <t>SUMMIT EDUC CENTER-LANG DEV--9100</t>
  </si>
  <si>
    <t>SUMMIT EDUC CENTER-LANG DEV--9115</t>
  </si>
  <si>
    <t>SUMMIT EDUC CENTER-LANG DEV--9160</t>
  </si>
  <si>
    <t>SUMMIT EDUC CENTER-LANG DEV--9165</t>
  </si>
  <si>
    <t>SUMMIT SCHOOL (THE)--9001</t>
  </si>
  <si>
    <t>SUNSHINE DEVELOPMENTAL SCHOO--9100</t>
  </si>
  <si>
    <t>SUNSHINE DEVELOPMENTAL SCHOO--9115</t>
  </si>
  <si>
    <t>SUNSHINE DEVELOPMENTAL SCHOO--9161</t>
  </si>
  <si>
    <t>SUNSHINE DEVELOPMENTAL SCHOO--9165</t>
  </si>
  <si>
    <t>SUSAN E WAGNER CHILD CARE CT--9100</t>
  </si>
  <si>
    <t>SUSAN E WAGNER CHILD CARE CT--9115</t>
  </si>
  <si>
    <t>SUSAN E WAGNER CHILD CARE CT--9160</t>
  </si>
  <si>
    <t>THERACARE INC--9160</t>
  </si>
  <si>
    <t>THERAPY &amp; LEARNING CTR--9100</t>
  </si>
  <si>
    <t>THERAPY &amp; LEARNING CTR--9160</t>
  </si>
  <si>
    <t>THESE OUR TREASURES, INC--9100</t>
  </si>
  <si>
    <t>THESE OUR TREASURES, INC--9115</t>
  </si>
  <si>
    <t>TILTON SCH. @ HOUSE OF GOOD--9000</t>
  </si>
  <si>
    <t>UCP FINGER LAKES--9100</t>
  </si>
  <si>
    <t>UCP FINGER LAKES--9160</t>
  </si>
  <si>
    <t>UCP OF NYC--9000</t>
  </si>
  <si>
    <t>UCP OF NYC--9100</t>
  </si>
  <si>
    <t>UCP OF NYC--9160</t>
  </si>
  <si>
    <t>UCP OF QUEENS COUNTY--9000</t>
  </si>
  <si>
    <t>UCP OF QUEENS COUNTY--9100</t>
  </si>
  <si>
    <t>UCP OF QUEENS COUNTY--9160</t>
  </si>
  <si>
    <t>UNION CHILD DAY CARE CENTER--9101</t>
  </si>
  <si>
    <t>UNION CHILD DAY CARE CENTER--9115</t>
  </si>
  <si>
    <t>UNION CHILD DAY CARE CENTER--9160</t>
  </si>
  <si>
    <t>UNITED COMMUNITY SERVICES, I--9160</t>
  </si>
  <si>
    <t>UPPER MANHATTAN MENTAL HEALT--9100</t>
  </si>
  <si>
    <t>VANDERHEYDEN HALL--9002</t>
  </si>
  <si>
    <t>VARIETY CHILD LEARNING CENTE--9000</t>
  </si>
  <si>
    <t>VARIETY CHILD LEARNING CENTE--9100</t>
  </si>
  <si>
    <t>VARIETY CHILD LEARNING CENTE--9115</t>
  </si>
  <si>
    <t>VARIETY CHILD LEARNING CENTE--9160</t>
  </si>
  <si>
    <t>VILLA OF HOPE (THE) (ST JOSE--9000</t>
  </si>
  <si>
    <t>VILLA OF HOPE (THE) (ST JOSE--9001</t>
  </si>
  <si>
    <t>VILLAGE CHILD DVLPMNT CTR--9100</t>
  </si>
  <si>
    <t>VILLAGE CHILD DVLPMNT CTR--9115</t>
  </si>
  <si>
    <t>VOL OF AMERICA--9100</t>
  </si>
  <si>
    <t>VOL OF AMERICA--9160</t>
  </si>
  <si>
    <t>WESCOP THERA NUSRY/EARLY YEA--9100</t>
  </si>
  <si>
    <t>WESCOP THERA NUSRY/EARLY YEA--9115</t>
  </si>
  <si>
    <t>WESCOP THERA NUSRY/EARLY YEA--9116</t>
  </si>
  <si>
    <t>WESCOP THERA NUSRY/EARLY YEA--9165</t>
  </si>
  <si>
    <t>WESCOP THERA NUSRY/EARLY YEA--9166</t>
  </si>
  <si>
    <t>WESTCHESTER EXCEPTIONAL CHLD--9000</t>
  </si>
  <si>
    <t>WESTCHESTER SCHOOL FOR SPEC--9000</t>
  </si>
  <si>
    <t>WESTCHESTER SCHOOL FOR SPEC--9100</t>
  </si>
  <si>
    <t>WHISPERING PINES PRESCHOOL--9160</t>
  </si>
  <si>
    <t>WHISPERING PINES PRESCHOOL--9165</t>
  </si>
  <si>
    <t>WILLIAMSBURG INFANT &amp; EARLY--9100</t>
  </si>
  <si>
    <t>WOODWARD MENTAL HEALTH CTR--9000</t>
  </si>
  <si>
    <t>BOOKS &amp; RATTLES, INC.--9100</t>
  </si>
  <si>
    <t>A CHILD'S PLACE AT UNITY HOU--9100</t>
  </si>
  <si>
    <t>A CHILD'S PLACE AT UNITY HOU--9160</t>
  </si>
  <si>
    <t>A CHILD'S PLACE AT UNITY HOU--9165</t>
  </si>
  <si>
    <t>ABILITIES FIRST INC (REHAB P--9000</t>
  </si>
  <si>
    <t>ABILITIES FIRST INC (REHAB P--9100</t>
  </si>
  <si>
    <t>ABILITIES FIRST INC (REHAB P--9165</t>
  </si>
  <si>
    <t>AccessCNY (frm Enable-UCP Sy--9161</t>
  </si>
  <si>
    <t>AccessCNY (frm Enable-UCP Sy--9165</t>
  </si>
  <si>
    <t>ADULTS/CHILD LEARN DEVEL DIS--9100</t>
  </si>
  <si>
    <t>ADULTS/CHILD LEARN DEVEL DIS--9165</t>
  </si>
  <si>
    <t>ANDERSON CENTER FOR AUTISM--9002</t>
  </si>
  <si>
    <t>ARC DELAWARE COUNTY--9162</t>
  </si>
  <si>
    <t>ARC FRANKLIN CO-ADIRONDACK A--9100</t>
  </si>
  <si>
    <t>ARC INC LIVINGSTON-WYO CHAP--9100</t>
  </si>
  <si>
    <t>ARC INC LIVINGSTON-WYO CHAP--9115</t>
  </si>
  <si>
    <t>ARC INC LIVINGSTON-WYO CHAP--9160</t>
  </si>
  <si>
    <t>ARC INC LIVINGSTON-WYO CHAP--9165</t>
  </si>
  <si>
    <t>ARC ORANGE COUNTY CHAPTER--9000</t>
  </si>
  <si>
    <t>ARC ORANGE COUNTY CHAPTER--9100</t>
  </si>
  <si>
    <t>ARC ORANGE COUNTY CHAPTER--9115</t>
  </si>
  <si>
    <t>ARC ORANGE COUNTY CHAPTER--9165</t>
  </si>
  <si>
    <t>ARC ORLEANS CO (RAINBOW PRES--9165</t>
  </si>
  <si>
    <t>ARC PUTNAM CO CHAPTER--9101</t>
  </si>
  <si>
    <t>ARC PUTNAM CO CHAPTER--9160</t>
  </si>
  <si>
    <t>ARC ROCKLAND CO CHAP--9001</t>
  </si>
  <si>
    <t>ARC ROCKLAND CO CHAP--9100</t>
  </si>
  <si>
    <t>ARC ROCKLAND CO CHAP--9115</t>
  </si>
  <si>
    <t>ARC ROCKLAND CO CHAP--9165</t>
  </si>
  <si>
    <t>ARC WAYNE COUNTY CHAPTER INC--9100</t>
  </si>
  <si>
    <t>ARC WAYNE COUNTY CHAPTER INC--9115</t>
  </si>
  <si>
    <t>ARC WAYNE COUNTY CHAPTER INC--9160</t>
  </si>
  <si>
    <t>ARC WAYNE COUNTY CHAPTER INC--9165</t>
  </si>
  <si>
    <t>ARC YATES COUNTY--9100</t>
  </si>
  <si>
    <t>ARC YATES COUNTY--9115</t>
  </si>
  <si>
    <t>ARC YATES COUNTY--9160</t>
  </si>
  <si>
    <t>ARC-ULSTER COUNTY-BROOKSIDE--9000</t>
  </si>
  <si>
    <t>ARC-ULSTER COUNTY-BROOKSIDE--9160</t>
  </si>
  <si>
    <t>ARC-ULSTER COUNTY-BROOKSIDE--9165</t>
  </si>
  <si>
    <t>ASPIRE OF WNY (UCP WESTERN N--9000</t>
  </si>
  <si>
    <t>ASPIRE OF WNY (UCP WESTERN N--9160</t>
  </si>
  <si>
    <t>ASPIRE OF WNY (UCP WESTERN N--9161</t>
  </si>
  <si>
    <t>AUTISM SERVICES, INC.--9000</t>
  </si>
  <si>
    <t>BUFFALO HEARING &amp; SPEECH CTR--9000</t>
  </si>
  <si>
    <t>BUFFALO HEARING &amp; SPEECH CTR--9100</t>
  </si>
  <si>
    <t>BUFFALO HEARING &amp; SPEECH CTR--9115</t>
  </si>
  <si>
    <t>BUFFALO HEARING &amp; SPEECH CTR--9116</t>
  </si>
  <si>
    <t>BUFFALO HEARING &amp; SPEECH CTR--9160</t>
  </si>
  <si>
    <t>BUFFALO HEARING &amp; SPEECH CTR--9165</t>
  </si>
  <si>
    <t>CANTALICIAN CTR FOR LEARNING--9002</t>
  </si>
  <si>
    <t>CANTALICIAN CTR FOR LEARNING--9100</t>
  </si>
  <si>
    <t>CANTALICIAN CTR FOR LEARNING--9160</t>
  </si>
  <si>
    <t>CENTER FOR DISABILITY SERVIC--9003</t>
  </si>
  <si>
    <t>CENTER FOR DISABILITY SERVIC--9106</t>
  </si>
  <si>
    <t>CENTER FOR DISABILITY SERVIC--9116</t>
  </si>
  <si>
    <t>CENTER FOR DISABILITY SERVIC--9160</t>
  </si>
  <si>
    <t>CENTER FOR DISABILITY SERVICES--9107</t>
  </si>
  <si>
    <t>CENTER FOR DISABILITY SERVICES--9161</t>
  </si>
  <si>
    <t>CENTER FOR DISCOVERY, INC. (--9021</t>
  </si>
  <si>
    <t>CEREBRAL PALSY OF WESTCHESTE--9000</t>
  </si>
  <si>
    <t>CEREBRAL PALSY OF WESTCHESTE--9100</t>
  </si>
  <si>
    <t>CEREBRAL PALSY OF WESTCHESTE--9160</t>
  </si>
  <si>
    <t>CLEAR VIEW SCHOOL (THE)--9001</t>
  </si>
  <si>
    <t>CTR FOR DVLPMNTL DISABILITIE--9000</t>
  </si>
  <si>
    <t>DEVLPMNTL DISABILITIES INST--9000</t>
  </si>
  <si>
    <t>DEVLPMNTL DISABILITIES INST--9100</t>
  </si>
  <si>
    <t>DEVLPMNTL DISABILITIES INST--9160</t>
  </si>
  <si>
    <t>DEVLPMNTL DISABILITIES INST--9165</t>
  </si>
  <si>
    <t>EASTER SEALS NEW YORK INC--9000</t>
  </si>
  <si>
    <t>EASTER SEALS NEW YORK INC--9021</t>
  </si>
  <si>
    <t>EASTER SEALS NEW YORK INC--9100</t>
  </si>
  <si>
    <t>EASTER SEALS NEW YORK INC--9160</t>
  </si>
  <si>
    <t>EASTER SEALS NEW YORK INC--9165</t>
  </si>
  <si>
    <t>ERIE COUNTY NYS A.R.C.--9000</t>
  </si>
  <si>
    <t>ERIE COUNTY NYS A.R.C.--9100</t>
  </si>
  <si>
    <t>ERIE COUNTY NYS A.R.C.--9160</t>
  </si>
  <si>
    <t>FAMILY SERVICES OF WESTCHEST--9100</t>
  </si>
  <si>
    <t>FAMILY SERVICES OF WESTCHEST--9160</t>
  </si>
  <si>
    <t>FRANZISKA RACKER CENTERS, IN--9162</t>
  </si>
  <si>
    <t>GUIDANCE CENTER THERAPEUTIC--9100</t>
  </si>
  <si>
    <t>GUIDANCE CENTER THERAPEUTIC--9115</t>
  </si>
  <si>
    <t>GUIDANCE CENTER THERAPEUTIC--9165</t>
  </si>
  <si>
    <t>HANDICAPPED CHILDREN`S ASSOC--9160</t>
  </si>
  <si>
    <t>JAWONIO, INC--9000</t>
  </si>
  <si>
    <t>JAWONIO, INC--9100</t>
  </si>
  <si>
    <t>JAWONIO, INC--9161</t>
  </si>
  <si>
    <t>JAWONIO, INC--9165</t>
  </si>
  <si>
    <t>JEFFERSON REHAB CTR--9160</t>
  </si>
  <si>
    <t>JEFFERSON REHAB CTR--9165</t>
  </si>
  <si>
    <t>KELBERMAN CENTER, INC.--9100</t>
  </si>
  <si>
    <t>MARY CARIOLA CHILDRENS CTR--9001</t>
  </si>
  <si>
    <t>MARY CARIOLA CHILDRENS CTR--9100</t>
  </si>
  <si>
    <t>MARY CARIOLA CHILDRENS CTR--9115</t>
  </si>
  <si>
    <t>MARYHAVEN CTR OF HOPE--9021</t>
  </si>
  <si>
    <t>NYS ARC COLUMBIA COUNTY (COA--9101</t>
  </si>
  <si>
    <t>NYS ARC COLUMBIA COUNTY (COA--9160</t>
  </si>
  <si>
    <t>NYS ARC COLUMBIA COUNTY (COA--9165</t>
  </si>
  <si>
    <t>NYS ARC, INC.-SUFFOLK CHAPTE--9000</t>
  </si>
  <si>
    <t>NYS ARC, INC.-SUFFOLK CHAPTE--9100</t>
  </si>
  <si>
    <t>NYS ARC, INC.-SUFFOLK CHAPTE--9165</t>
  </si>
  <si>
    <t>NYSARC INC WESTCHESTER CTY C--9102</t>
  </si>
  <si>
    <t>NYSARC INC WESTCHESTER CTY C--9163</t>
  </si>
  <si>
    <t>PARKSIDE SCHOOL-ONONDAGA NYS--9165</t>
  </si>
  <si>
    <t>PATHFINDER VILLAGE SCHOOL--9000</t>
  </si>
  <si>
    <t>PATHWAYS INC--9100</t>
  </si>
  <si>
    <t>PATHWAYS INC--9101</t>
  </si>
  <si>
    <t>PATHWAYS INC--9160</t>
  </si>
  <si>
    <t>SCHOOL - HOLY CHLDHD--9000</t>
  </si>
  <si>
    <t>ST DOMINIC SCHOOL--9000</t>
  </si>
  <si>
    <t>ST DOMINIC SCHOOL--9101</t>
  </si>
  <si>
    <t>ST DOMINIC SCHOOL--9160</t>
  </si>
  <si>
    <t>ST MARY`S HOSPITAL FOR CHILD--9100</t>
  </si>
  <si>
    <t>ST MARY`S HOSPITAL FOR CHILD--9160</t>
  </si>
  <si>
    <t>SUNSHINE RN, PT, OT, SLP &amp; P--9100</t>
  </si>
  <si>
    <t>UCP - ASSOC GREATER SUFFOLK--9000</t>
  </si>
  <si>
    <t>UCP - ASSOC GREATER SUFFOLK--9100</t>
  </si>
  <si>
    <t>UCP CAYUGA-E JOHN GAVRAS CM--9165</t>
  </si>
  <si>
    <t>UCP OF NASSAU COUNTY - Child--9000</t>
  </si>
  <si>
    <t>UCP OF NASSAU COUNTY - Child--9100</t>
  </si>
  <si>
    <t>UCP OF NASSAU COUNTY - Child--9115</t>
  </si>
  <si>
    <t>UCP OF NASSAU COUNTY - Child--9160</t>
  </si>
  <si>
    <t>UCP OF NIAGARA CO, INC--9100</t>
  </si>
  <si>
    <t>UCP OF NIAGARA CO, INC--9165</t>
  </si>
  <si>
    <t>UCP OF ROCHESTER AREA--9165</t>
  </si>
  <si>
    <t>UCP OF ULSTER COUNTY--9000</t>
  </si>
  <si>
    <t>UCP OF ULSTER COUNTY--9160</t>
  </si>
  <si>
    <t>UCP PUTNAM- SO DUTCHESS-HUD--9100</t>
  </si>
  <si>
    <t>UCP PUTNAM- SO DUTCHESS-HUD--9160</t>
  </si>
  <si>
    <t>Upstate Cerebral Palsy, Inc.--9021</t>
  </si>
  <si>
    <t>Upstate Cerebral Palsy, Inc.--9160</t>
  </si>
  <si>
    <t>WILDWOOD SCHOOL--9000</t>
  </si>
  <si>
    <t>Name:</t>
  </si>
  <si>
    <t>Title:</t>
  </si>
  <si>
    <t>Email Address:</t>
  </si>
  <si>
    <t>Phone Number:</t>
  </si>
  <si>
    <t xml:space="preserve">Attestation: </t>
  </si>
  <si>
    <t xml:space="preserve">Signature: </t>
  </si>
  <si>
    <t xml:space="preserve">Contact Information of the Chief Administrator </t>
  </si>
  <si>
    <t>Prorate agency administration staff hours (see instructions)</t>
  </si>
  <si>
    <t>Program Fringe Rate</t>
  </si>
  <si>
    <t>Agency Admin Fringe Rate</t>
  </si>
  <si>
    <t>Total Program Staff Hours</t>
  </si>
  <si>
    <t>Total Admin Staff Hours</t>
  </si>
  <si>
    <t xml:space="preserve">Agency Admin. Alloc. CFR-1 line 65 </t>
  </si>
  <si>
    <t>Net Agency Admin. 
CFR-3 line 42</t>
  </si>
  <si>
    <t xml:space="preserve">“Program Admin %” </t>
  </si>
  <si>
    <t>2017-18 School Year Salary Data</t>
  </si>
  <si>
    <t>2019-20 Minimum Wage Survey</t>
  </si>
  <si>
    <t>2017-18 CFR-1 line 18 - Mandated Fringe Benefits</t>
  </si>
  <si>
    <t>2017-18 CFR-3 line 3 - Mandated Fringe Benefits</t>
  </si>
  <si>
    <t>2017-18 CFR-1 line 16 - Personal Services</t>
  </si>
  <si>
    <t>2017-18 CFR-3 line 1 - Personal Services</t>
  </si>
  <si>
    <t>Average Hourly Rate</t>
  </si>
  <si>
    <t>Amount Paid</t>
  </si>
  <si>
    <t>Total Amount Paid Program Staff Salaries</t>
  </si>
  <si>
    <t>Total Amount Paid Agency Admin. Staff Salaries</t>
  </si>
  <si>
    <t>Total Amount Paid Program Staff Fringe Benefits</t>
  </si>
  <si>
    <t>Total Amount Paid Agency Admin. Staff Fringe Benefits</t>
  </si>
  <si>
    <t>Total Salaries and Benefits</t>
  </si>
  <si>
    <t>2017-18 Salary and benefits per diem</t>
  </si>
  <si>
    <t>Program Code:</t>
  </si>
  <si>
    <t>Provider Name:</t>
  </si>
  <si>
    <t>2019-20 Salary &amp; benefits Per Diem Increase above RMI</t>
  </si>
  <si>
    <t>NYC</t>
  </si>
  <si>
    <t>LI_West</t>
  </si>
  <si>
    <t>Upstate</t>
  </si>
  <si>
    <t xml:space="preserve">Prior </t>
  </si>
  <si>
    <t>Position Title Code</t>
  </si>
  <si>
    <t>$10.25 - $10.49</t>
  </si>
  <si>
    <t>$10.50 - $10.74</t>
  </si>
  <si>
    <t>$10.75 - $10.99</t>
  </si>
  <si>
    <t>$11.25 - $11.49</t>
  </si>
  <si>
    <t>$11.50 - $11.74</t>
  </si>
  <si>
    <t>$11.75 - $11.99</t>
  </si>
  <si>
    <t>$12.00 - $12.24</t>
  </si>
  <si>
    <t>$12.25 - $12.49</t>
  </si>
  <si>
    <t>$12.50 - $12.74</t>
  </si>
  <si>
    <t>$12.75 - $12.99</t>
  </si>
  <si>
    <t>$13.00 - $13.24</t>
  </si>
  <si>
    <t>$13.25 - $13.49</t>
  </si>
  <si>
    <t>$13.50 - $13.74</t>
  </si>
  <si>
    <t>$13.75 - $13.99</t>
  </si>
  <si>
    <t>$14.00 - $14.24</t>
  </si>
  <si>
    <t>$14.25 - $14.49</t>
  </si>
  <si>
    <t>$14.50 - $14.74</t>
  </si>
  <si>
    <t>$14.75 - $14.99</t>
  </si>
  <si>
    <t>Employees Working in Long Island and/or Westchester</t>
  </si>
  <si>
    <t>LEEWAY SCHOOL</t>
  </si>
  <si>
    <t>ARC ROCKLAND CO CHAP</t>
  </si>
  <si>
    <t>AABR, INC.</t>
  </si>
  <si>
    <t>BLOCK INSTITUTE</t>
  </si>
  <si>
    <t>HEART SHARE HUMAN SVCS</t>
  </si>
  <si>
    <t>NORTHSIDE CTR DAY SCHOOL</t>
  </si>
  <si>
    <t>UCP OF ROCHESTER AREA</t>
  </si>
  <si>
    <t>RYKEN EDUCATIONAL CENTER</t>
  </si>
  <si>
    <t>280503315797</t>
  </si>
  <si>
    <t>LEAKE &amp; WATTS SERVICES, INC.</t>
  </si>
  <si>
    <t>LA SALLE SCHOOL</t>
  </si>
  <si>
    <t>ST ANNE INSTITUTE</t>
  </si>
  <si>
    <t>BAKER VICTORY SERVICES</t>
  </si>
  <si>
    <t>ST DOMINIC SCHOOL</t>
  </si>
  <si>
    <t>320800145324</t>
  </si>
  <si>
    <t>MARYHAVEN CTR OF HOPE</t>
  </si>
  <si>
    <t>ROCKLAND INST FOR SPEC EDUC</t>
  </si>
  <si>
    <t>HEBREW ACAD FOR SPEC CHLDRN</t>
  </si>
  <si>
    <t>HEBREW INST - DEAF</t>
  </si>
  <si>
    <t>J G B EDUC SVCS</t>
  </si>
  <si>
    <t>IVES SCHOOL</t>
  </si>
  <si>
    <t>CLEAR VIEW SCHOOL (THE)</t>
  </si>
  <si>
    <t>660407997118</t>
  </si>
  <si>
    <t>KARAFIN SCHOOL (THE), INC.</t>
  </si>
  <si>
    <t>CENTER FOR SPECTRUM SERVICES</t>
  </si>
  <si>
    <t>UCP OF ULSTER COUNTY</t>
  </si>
  <si>
    <t>DEVLPMNTL DISABILITIES INST</t>
  </si>
  <si>
    <t>580801997644</t>
  </si>
  <si>
    <t>WILDWOOD SCHOOL</t>
  </si>
  <si>
    <t>KETCHUM-GRANDE SCHOOL</t>
  </si>
  <si>
    <t>OAK HILL SCHOOL</t>
  </si>
  <si>
    <t>SUMMIT SCHOOL (THE)</t>
  </si>
  <si>
    <t>VANDERHEYDEN HALL</t>
  </si>
  <si>
    <t>SPRINGBROOK NEW YORK</t>
  </si>
  <si>
    <t>PATHFINDER VILLAGE SCHOOL</t>
  </si>
  <si>
    <t>ARC ORANGE COUNTY CHAPTER</t>
  </si>
  <si>
    <t>JOWONIO SCHOOL</t>
  </si>
  <si>
    <t>MARTIN DE PORRES SCHOOL</t>
  </si>
  <si>
    <t>343000996786</t>
  </si>
  <si>
    <t>UCP OF QUEENS COUNTY</t>
  </si>
  <si>
    <t>LIFE-SKILLS SCHOOL (THE)</t>
  </si>
  <si>
    <t>LOWELL SCHOOL (THE)</t>
  </si>
  <si>
    <t>BIRCH FAMILY SERVICES, INC.</t>
  </si>
  <si>
    <t>SHIELD INST OF FLUSHING</t>
  </si>
  <si>
    <t>GUILD FOR EXCEPTIONAL CHLDRN</t>
  </si>
  <si>
    <t>331700997089</t>
  </si>
  <si>
    <t>DILLON CHILD STUDY CTR</t>
  </si>
  <si>
    <t>LAVELLE SCHOOL - BLIND</t>
  </si>
  <si>
    <t>321100995200</t>
  </si>
  <si>
    <t>NY INST FOR SPEC EDUC</t>
  </si>
  <si>
    <t>321100996863</t>
  </si>
  <si>
    <t>PARKSIDE SCHOOL (THE)</t>
  </si>
  <si>
    <t>AICHHORN SCHOOL (THE)</t>
  </si>
  <si>
    <t>UCP OF NYC</t>
  </si>
  <si>
    <t>AHRC-NEW YORK</t>
  </si>
  <si>
    <t>CHURCHILL SCHOOL (THE)</t>
  </si>
  <si>
    <t>CHILD SCHOOL (THE)</t>
  </si>
  <si>
    <t>GATEWAY SCHOOL OF NY</t>
  </si>
  <si>
    <t>REECE SCHOOL</t>
  </si>
  <si>
    <t>LORGE SCHOOL (THE)</t>
  </si>
  <si>
    <t>GILLEN BREWER SCHOOL</t>
  </si>
  <si>
    <t>HARMONY HTS SCHOOL</t>
  </si>
  <si>
    <t>HENRY VISCARDI SCHOOL</t>
  </si>
  <si>
    <t>280409996453</t>
  </si>
  <si>
    <t>WOODWARD MENTAL HEALTH CTR</t>
  </si>
  <si>
    <t>NASSAU/SUFFOLK SVCS-AUTISTIC</t>
  </si>
  <si>
    <t>261600997046</t>
  </si>
  <si>
    <t>MARY CARIOLA CHILDRENS CTR</t>
  </si>
  <si>
    <t>NORMAN HOWARD SCHOOL</t>
  </si>
  <si>
    <t>ERIE COUNTY NYS A.R.C.</t>
  </si>
  <si>
    <t>LEAGUE - HANDI CTR</t>
  </si>
  <si>
    <t>CHC Learning Center</t>
  </si>
  <si>
    <t>140600996459</t>
  </si>
  <si>
    <t>STANLEY G. FALK SCHOOL</t>
  </si>
  <si>
    <t>GATEWAY-LONGVIEW</t>
  </si>
  <si>
    <t>DEVEREUX IN NY</t>
  </si>
  <si>
    <t>ANDERSON CENTER FOR AUTISM</t>
  </si>
  <si>
    <t>ST COLMAN'S SCHOOL</t>
  </si>
  <si>
    <t>HELLMAN SCHOOL-PARSONS CTR</t>
  </si>
  <si>
    <t>CENTER FOR DISABILITY SERVICES</t>
  </si>
  <si>
    <t>MOUNTAIN LAKE ACAD</t>
  </si>
  <si>
    <t>JOHN A COLEMAN SCHOOL</t>
  </si>
  <si>
    <t>NEW LIFE SCHOOL (THE)</t>
  </si>
  <si>
    <t>ARC WAYNE COUNTY CHAPTER INC</t>
  </si>
  <si>
    <t>UCP OF NIAGARA CO, INC</t>
  </si>
  <si>
    <t>PATHWAYS INC</t>
  </si>
  <si>
    <t>ELMCREST CHILDRENS CENTER</t>
  </si>
  <si>
    <t>LEAGUE SCHOOL- JOAN FENICHEL</t>
  </si>
  <si>
    <t>JEFFERSON REHAB CTR</t>
  </si>
  <si>
    <t>MT PLEASANT-BLYTHEDALE UFSD</t>
  </si>
  <si>
    <t>MT PLEASANT-COTTAGE UFSD</t>
  </si>
  <si>
    <t>HAWTHORNE-CEDAR KNOLLS UFSD</t>
  </si>
  <si>
    <t>GREENBURGH-NORTH CASTLE UFSD</t>
  </si>
  <si>
    <t>GREENBURGH ELEVEN UFSD</t>
  </si>
  <si>
    <t>GREENBURGH-GRAHAM UFSD</t>
  </si>
  <si>
    <t>GEORGE JUNIOR REPUBLIC UFSD</t>
  </si>
  <si>
    <t>LITTLE FLOWER UFSD</t>
  </si>
  <si>
    <t>BERKSHIRE UFSD</t>
  </si>
  <si>
    <t>RANDOLPH ACAD UFSD</t>
  </si>
  <si>
    <t>BOCES ST LAWRENCE-LEWIS</t>
  </si>
  <si>
    <t>BOCES NASSAU</t>
  </si>
  <si>
    <t>BOCES MONROE 1</t>
  </si>
  <si>
    <t>BOCES MONROE 2-ORLEANS</t>
  </si>
  <si>
    <t>BOCES MADISON-ONEIDA</t>
  </si>
  <si>
    <t>ASCENT</t>
  </si>
  <si>
    <t>FRED S KELLER SCHOOL</t>
  </si>
  <si>
    <t>ALCOTT SCHOOL</t>
  </si>
  <si>
    <t>EARLY EDUCATION CENTER</t>
  </si>
  <si>
    <t>BEST FRIENDS SERVICES INC</t>
  </si>
  <si>
    <t>OPPORTUNITY PRESCHOOL</t>
  </si>
  <si>
    <t>NEW INTERDISCIPLINARY SCHOOL</t>
  </si>
  <si>
    <t>ALTERNATIVES FOR CHILDREN</t>
  </si>
  <si>
    <t>WHISPERING PINES PRESCHOOL</t>
  </si>
  <si>
    <t>NEWMEADOW, INC.</t>
  </si>
  <si>
    <t>A STARTING PLACE</t>
  </si>
  <si>
    <t>HEAD START OF ROCKLAND, INC.</t>
  </si>
  <si>
    <t>JAWONIO, INC</t>
  </si>
  <si>
    <t>STORY PLACE PRESCHOOL</t>
  </si>
  <si>
    <t>ARC PUTNAM CO CHAPTER</t>
  </si>
  <si>
    <t>SPECIAL PROGRAMS INC</t>
  </si>
  <si>
    <t>UCP FINGER LAKES</t>
  </si>
  <si>
    <t>LITTLE LAMB PRESCHOOL</t>
  </si>
  <si>
    <t>GINGERBREAD LEARNING CTR INC</t>
  </si>
  <si>
    <t>CHILD STUDY CENTER</t>
  </si>
  <si>
    <t>VOL OF AMERICA</t>
  </si>
  <si>
    <t>JACKSON DEVELOPMENT CENTER</t>
  </si>
  <si>
    <t>ON OUR WAY LEARNING CTR</t>
  </si>
  <si>
    <t>LIFELINE CTR CHILD DEVELOPMT</t>
  </si>
  <si>
    <t>SESAME SPROUT INC</t>
  </si>
  <si>
    <t>POSITIVE BEGINNINGS INC</t>
  </si>
  <si>
    <t>STEPPINGSTONE DAY SCHOOL</t>
  </si>
  <si>
    <t>SMALL WONDER PRESCHOOL INC</t>
  </si>
  <si>
    <t>BEACHBROOK NURSERY SCHOOL</t>
  </si>
  <si>
    <t>WARBASSE COOP NURSERY SCHOOL</t>
  </si>
  <si>
    <t>OTSAR EARLY CHILDHOOD CENTER</t>
  </si>
  <si>
    <t>CANARSIE CHLDHD CTR</t>
  </si>
  <si>
    <t>H/C,HC INC</t>
  </si>
  <si>
    <t>THERAPY &amp; LEARNING CTR</t>
  </si>
  <si>
    <t>AIM HIGH CHILDREN'S SERVICES</t>
  </si>
  <si>
    <t>HIGHBRIDGE ADVISORY COUNCIL</t>
  </si>
  <si>
    <t>THERACARE INC</t>
  </si>
  <si>
    <t>THESE OUR TREASURES, INC</t>
  </si>
  <si>
    <t>COMMUNITY EDUCATION SERVICES</t>
  </si>
  <si>
    <t>KENNEDY CHILD STUDY CTR</t>
  </si>
  <si>
    <t>NY LEAGUE FOR EARLY LEARNING</t>
  </si>
  <si>
    <t>CLARKE SCHOOL FOR THE DEAF</t>
  </si>
  <si>
    <t>VILLAGE CHILD DVLPMNT CTR</t>
  </si>
  <si>
    <t>ROCHESTER CHILDFIRST NETWORK</t>
  </si>
  <si>
    <t>STEPPING STONES LEARNING CTR</t>
  </si>
  <si>
    <t>ARC INC LIVINGSTON-WYO CHAP</t>
  </si>
  <si>
    <t>BORNHAVA SPEC E C L -WEST NY</t>
  </si>
  <si>
    <t>ARC DELAWARE COUNTY</t>
  </si>
  <si>
    <t>UCP CAYUGA-E JOHN GAVRAS CM</t>
  </si>
  <si>
    <t>EARLY CHILDHOOD EDUC CTR</t>
  </si>
  <si>
    <t>ACHIEVEMENTS</t>
  </si>
  <si>
    <t>EASTER SEALS NEW YORK INC</t>
  </si>
  <si>
    <t>ARC YATES COUNTY</t>
  </si>
  <si>
    <t>CHILD DEVELOPMENT COUNCIL</t>
  </si>
  <si>
    <t>NORTH COUNTRY KIDS, INC.</t>
  </si>
  <si>
    <t>800000058116</t>
  </si>
  <si>
    <t>BOOKS &amp; RATTLES, INC.</t>
  </si>
  <si>
    <t>KIDS-CENTRIC, INC.</t>
  </si>
  <si>
    <t>800000059051</t>
  </si>
  <si>
    <t>ADIRONDACK HELPING HANDS</t>
  </si>
  <si>
    <t>PINNACLE ORGANIZATION</t>
  </si>
  <si>
    <t>ADVANCED THERAPY, PLLC</t>
  </si>
  <si>
    <t>EAST END KIDS THERAPY</t>
  </si>
  <si>
    <t>FUNCTIONAL MDS, PLLC</t>
  </si>
  <si>
    <t>KELBERMAN CENTER, INC.</t>
  </si>
  <si>
    <t>MID-HUDSON VALLEY EEC</t>
  </si>
  <si>
    <t>ORG</t>
  </si>
  <si>
    <t>RPT</t>
  </si>
  <si>
    <t>TYPE</t>
  </si>
  <si>
    <t>YEAR</t>
  </si>
  <si>
    <t>AGY</t>
  </si>
  <si>
    <t>SCHOOL CODE</t>
  </si>
  <si>
    <t>SCHOOL NAME</t>
  </si>
  <si>
    <t>ACCT</t>
  </si>
  <si>
    <t xml:space="preserve">REASSIGN </t>
  </si>
  <si>
    <t>PROG</t>
  </si>
  <si>
    <t>THEAD</t>
  </si>
  <si>
    <t>PREK</t>
  </si>
  <si>
    <t>SEIT</t>
  </si>
  <si>
    <t>SCH AGE</t>
  </si>
  <si>
    <t>SPCL</t>
  </si>
  <si>
    <t>SCIS</t>
  </si>
  <si>
    <t>CATEGORY</t>
  </si>
  <si>
    <t>S</t>
  </si>
  <si>
    <t>WMEISSNE</t>
  </si>
  <si>
    <t>NA</t>
  </si>
  <si>
    <t>N</t>
  </si>
  <si>
    <t>Y</t>
  </si>
  <si>
    <t>C</t>
  </si>
  <si>
    <t>ABILITIES FIRST INC (REHAB P</t>
  </si>
  <si>
    <t>NGOUTOS</t>
  </si>
  <si>
    <t>PMCNULTY</t>
  </si>
  <si>
    <t>AKACZMAR</t>
  </si>
  <si>
    <t>KLARE</t>
  </si>
  <si>
    <t>KWACHENH</t>
  </si>
  <si>
    <t>CWILLIGA</t>
  </si>
  <si>
    <t>JJENSEN</t>
  </si>
  <si>
    <t>ARC-ULSTER COUNTY-BROOKSIDE</t>
  </si>
  <si>
    <t>TCORDELL</t>
  </si>
  <si>
    <t>ASPIRE OF WNY (UCP WESTERN N</t>
  </si>
  <si>
    <t>SCOONS</t>
  </si>
  <si>
    <t>WCLARK4</t>
  </si>
  <si>
    <t>ASSOC FOR METROAREA AUTISTC</t>
  </si>
  <si>
    <t>GCOMLY</t>
  </si>
  <si>
    <t>ASTOR LEARNING CTR (THE) RES</t>
  </si>
  <si>
    <t>ASTOR SERVICES FOR CHILDREN</t>
  </si>
  <si>
    <t>AUTISM SERVICES, INC.</t>
  </si>
  <si>
    <t>1A</t>
  </si>
  <si>
    <t>BROOKVILLE (Formerly Marcus</t>
  </si>
  <si>
    <t>BUFFALO HEARING &amp; SPEECH CTR</t>
  </si>
  <si>
    <t>CANTALICIAN CTR FOR LEARNING</t>
  </si>
  <si>
    <t>CARDINAL HAYES SCHOOL FOR SP</t>
  </si>
  <si>
    <t>IHOBBS</t>
  </si>
  <si>
    <t>CARDINAL MCCLOSKEY EMER RES</t>
  </si>
  <si>
    <t>JFINUCAN</t>
  </si>
  <si>
    <t>CENTER FOR DISABILITY SERVIC</t>
  </si>
  <si>
    <t>CENTER FOR DISCOVERY, INC. (</t>
  </si>
  <si>
    <t>CEREBRAL PALSY OF WESTCHESTE</t>
  </si>
  <si>
    <t>TWANG</t>
  </si>
  <si>
    <t>NAVERY</t>
  </si>
  <si>
    <t>CHILDREN`S HOME OF WYOMING C</t>
  </si>
  <si>
    <t>CHILDREN`S UNIT FOR TREATMEN</t>
  </si>
  <si>
    <t>CHILDRENS HOME OF KINGSTON,</t>
  </si>
  <si>
    <t>CROSSROADS CENTER FOR CHILDR</t>
  </si>
  <si>
    <t>CTR FOR DVLPMNTL DISABILITIE</t>
  </si>
  <si>
    <t>EDEN II INST FOR AUTISTIC CH</t>
  </si>
  <si>
    <t>JBYRON</t>
  </si>
  <si>
    <t>DBURTON1</t>
  </si>
  <si>
    <t>GREEN CHIMNEY CHILDREN`S SVC</t>
  </si>
  <si>
    <t>GUSTAVUS ADOLPHUS LEARNING C</t>
  </si>
  <si>
    <t>HAGEDORN LITTLE VILLAGE SCHO</t>
  </si>
  <si>
    <t>HALLEN SCHOOL (Hallen Center</t>
  </si>
  <si>
    <t>HAWTHORNE CNTRY DAY (F/MARG</t>
  </si>
  <si>
    <t>HILLSIDE CHILDRENS CTR SCHOO</t>
  </si>
  <si>
    <t>LEARNINGSPRING ELEMENTARY SC</t>
  </si>
  <si>
    <t>NEW DIRECTIONS YOUTH &amp; FAMIL</t>
  </si>
  <si>
    <t>NORTHEAST PARENT &amp; CHILD SOC</t>
  </si>
  <si>
    <t>NYS ARC, INC.-SUFFOLK CHAPTE</t>
  </si>
  <si>
    <t>ORCHARD SCHOOL-ANDRUS CHILD</t>
  </si>
  <si>
    <t>QUEENS SERVICES FOR AUTISTIC</t>
  </si>
  <si>
    <t>ROMAN CATH DIOCESE BROOKLYN-</t>
  </si>
  <si>
    <t>MCONTRER</t>
  </si>
  <si>
    <t>SAIL AT FERNCLIFF</t>
  </si>
  <si>
    <t>SCHOOL - HOLY CHLDHD</t>
  </si>
  <si>
    <t>SCHOOL FOR LANG &amp; COMMUNIC D</t>
  </si>
  <si>
    <t>SHEMA KOLAINU - HEAR OUR VOI</t>
  </si>
  <si>
    <t>ST CATHERINE'S CENTER FOR CH</t>
  </si>
  <si>
    <t>ST CHRISTOPHER OTTILIE, FAMI</t>
  </si>
  <si>
    <t>SUMMIT EDUC CENTER-LANG DEV</t>
  </si>
  <si>
    <t>TILTON SCH. @ HOUSE OF GOOD</t>
  </si>
  <si>
    <t>UCP - ASSOC GREATER SUFFOLK</t>
  </si>
  <si>
    <t>UCP OF NASSAU COUNTY - Child</t>
  </si>
  <si>
    <t>PLAPAN</t>
  </si>
  <si>
    <t>Upstate Cerebral Palsy, Inc.</t>
  </si>
  <si>
    <t>VARIETY CHILD LEARNING CENTE</t>
  </si>
  <si>
    <t>VILLA OF HOPE (THE) (ST JOSE</t>
  </si>
  <si>
    <t>WESTCHESTER EXCEPTIONAL CHLD</t>
  </si>
  <si>
    <t>WESTCHESTER SCHOOL FOR SPEC</t>
  </si>
  <si>
    <t>JMACKEY</t>
  </si>
  <si>
    <t>A CHILD'S PLACE AT UNITY HOU</t>
  </si>
  <si>
    <t>ADAPTIVE SOLUTIONS MULTI SER</t>
  </si>
  <si>
    <t>ADDISON CSD</t>
  </si>
  <si>
    <t>ADULTS/CHILD LEARN DEVEL DIS</t>
  </si>
  <si>
    <t>ARC FRANKLIN CO-ADIRONDACK A</t>
  </si>
  <si>
    <t>ASSOC CHILDRN WITH DOWN SYND</t>
  </si>
  <si>
    <t>AUDITORY/ORAL LEARNING CENTE</t>
  </si>
  <si>
    <t>BEGINNINGS INC</t>
  </si>
  <si>
    <t>BELLMORE UFSD</t>
  </si>
  <si>
    <t>BOCES CATTAR-ALLEGANY-ERIE-W</t>
  </si>
  <si>
    <t>BOCES FRANKLIN-ESSEX-HAMILTO</t>
  </si>
  <si>
    <t>BZAWISTO</t>
  </si>
  <si>
    <t>BRENTWOOD UFSD</t>
  </si>
  <si>
    <t>BRONX ORGANIZATION FOR THE L</t>
  </si>
  <si>
    <t>BUILDING BLOCKS DEV PRE-SCHO</t>
  </si>
  <si>
    <t>CHARLES DREW(Qns Cty Ed for</t>
  </si>
  <si>
    <t>CHILD DVLPMNT CTR - VIS IMPA</t>
  </si>
  <si>
    <t>CHILD PROGRAM &amp; FAMILY RESOU</t>
  </si>
  <si>
    <t>CHILDREN AT PLAY EARLY INTER</t>
  </si>
  <si>
    <t>CHILDREN`S CENTER FOR EARLY</t>
  </si>
  <si>
    <t>COMM RESOURCE CTR-DISABLED C</t>
  </si>
  <si>
    <t>COMPREHENSIVE KIDS DEVELOPME</t>
  </si>
  <si>
    <t>CONNETQUOT CSD</t>
  </si>
  <si>
    <t>CORNING CITY SD</t>
  </si>
  <si>
    <t>CROSSROADS SCH FOR CHILD DEV</t>
  </si>
  <si>
    <t>EAST RIVER CHILD DEVELOPMENT</t>
  </si>
  <si>
    <t>ELIZABETH PIERCE OLMSTED (BA</t>
  </si>
  <si>
    <t>FAMILY SERVICES OF WESTCHEST</t>
  </si>
  <si>
    <t>GREENBURGH CSD</t>
  </si>
  <si>
    <t>GUIDANCE CENTER THERAPEUTIC</t>
  </si>
  <si>
    <t>HELEN KELLER SERVICES FOR TH</t>
  </si>
  <si>
    <t>HELPING HANDS PRESCHOOL</t>
  </si>
  <si>
    <t>INFANT &amp; CHILD LEARNING CENT</t>
  </si>
  <si>
    <t>INSPIRE CP (UCP ORANGE COUNT</t>
  </si>
  <si>
    <t>INTERDISPLNARY CTR F/CHLD DE</t>
  </si>
  <si>
    <t>JAMESTOWN CITY SD</t>
  </si>
  <si>
    <t>JCC NURSERY SCHOOL OF MID-WE</t>
  </si>
  <si>
    <t>Jewish Board f/ Families &amp; C</t>
  </si>
  <si>
    <t>JEWISH COMM CTR SI (FIRST FO</t>
  </si>
  <si>
    <t>JUST KIDS EARLY CHILDHOOD CE</t>
  </si>
  <si>
    <t>JKAMPF</t>
  </si>
  <si>
    <t>KIRYAS JOEL VILLAGE UFSD</t>
  </si>
  <si>
    <t>LITTLE MEADOWS EARLY CHILDHO</t>
  </si>
  <si>
    <t>MACHZIK BRACHA LEARNING CENT</t>
  </si>
  <si>
    <t>MAMARONECK UFSD</t>
  </si>
  <si>
    <t>MILL NECK MANOR SCHOOL FOR D</t>
  </si>
  <si>
    <t>MT VERNON School District</t>
  </si>
  <si>
    <t>NEW ROCHELLE CITY SD</t>
  </si>
  <si>
    <t>NEW YORK CENTER FOR CHILD DE</t>
  </si>
  <si>
    <t>NYC SPEC SCHOOLS-DIST 75</t>
  </si>
  <si>
    <t>NYS ARC COLUMBIA COUNTY (COA</t>
  </si>
  <si>
    <t>NYSARC INC WESTCHESTER CTY C</t>
  </si>
  <si>
    <t>PSYCHOTHERAPEUTIC EVAL PROG-</t>
  </si>
  <si>
    <t>NGALTO</t>
  </si>
  <si>
    <t>ROME CITY SD</t>
  </si>
  <si>
    <t>S.K.I.P.</t>
  </si>
  <si>
    <t>SETON FOUNDATION FOR LEARNIN</t>
  </si>
  <si>
    <t>SHELTERING ARMS CHLD &amp; FAM S</t>
  </si>
  <si>
    <t>SOUTH HUNTINGTON UFSD</t>
  </si>
  <si>
    <t>ST FRANCIS HOSPITAL</t>
  </si>
  <si>
    <t>ST MARY`S HOSPITAL FOR CHILD</t>
  </si>
  <si>
    <t>SUNSHINE DEVELOPMENTAL SCHOO</t>
  </si>
  <si>
    <t>SUNSHINE RN, PT, OT, SLP &amp; P</t>
  </si>
  <si>
    <t>SUSAN E WAGNER CHILD CARE CT</t>
  </si>
  <si>
    <t>SYRACUSE CITY SD</t>
  </si>
  <si>
    <t>UCP PUTNAM- SO DUTCHESS-HUD</t>
  </si>
  <si>
    <t>UNION CHILD DAY CARE CENTER</t>
  </si>
  <si>
    <t>UPPER MANHATTAN MENTAL HEALT</t>
  </si>
  <si>
    <t>WESCOP THERA NUSRY/EARLY YEA</t>
  </si>
  <si>
    <t>WHITESTONE SCHOOL FOR CHILD</t>
  </si>
  <si>
    <t>WILLIAMSBURG INFANT &amp; EARLY</t>
  </si>
  <si>
    <t>AccessCNY (frm Enable-UCP Sy</t>
  </si>
  <si>
    <t>ARC ORLEANS CO (RAINBOW PRES</t>
  </si>
  <si>
    <t>ASSN TO BENEFIT CHILDREN (ME</t>
  </si>
  <si>
    <t>Bank Street College of Educa</t>
  </si>
  <si>
    <t>BEDFORD CSD</t>
  </si>
  <si>
    <t>BENCHMARK FAMILY SERVICES IN</t>
  </si>
  <si>
    <t>BOCES HERK-FULTON-HAMILTON-O</t>
  </si>
  <si>
    <t>BOCES ONONDAGA-CORTLAND-MADI</t>
  </si>
  <si>
    <t>CATTARAUGUS-LITTLE VALLEY CS</t>
  </si>
  <si>
    <t>CHATEAUGAY CSD</t>
  </si>
  <si>
    <t>CHILDREN'S DEVELOPMENT GROUP</t>
  </si>
  <si>
    <t>CHILDREN'S EDUCATIONAL SERVI</t>
  </si>
  <si>
    <t>COMMUNICATION CTR HEARING AN</t>
  </si>
  <si>
    <t>COOKE CENTER FOR LEARNING &amp;</t>
  </si>
  <si>
    <t>COUNTY OF NIAGARA</t>
  </si>
  <si>
    <t>EARLY CHILDHD LNG CT GREENE</t>
  </si>
  <si>
    <t>EARLY CHLDHD LRNG (CIRCLE /</t>
  </si>
  <si>
    <t>FLORAL PARK-BELLROSE UFSD</t>
  </si>
  <si>
    <t>FRANZISKA RACKER CENTERS, IN</t>
  </si>
  <si>
    <t>GANRORMIC, INC., DBA WEE CAN</t>
  </si>
  <si>
    <t>HANDICAPPED CHILDREN`S ASSOC</t>
  </si>
  <si>
    <t>ITHACA CITY SD</t>
  </si>
  <si>
    <t>NORTH COAST THERAPY</t>
  </si>
  <si>
    <t>NORTH SYRACUSE CSD</t>
  </si>
  <si>
    <t>ONONDAGA CSD</t>
  </si>
  <si>
    <t>PARKSIDE SCHOOL-ONONDAGA NYS</t>
  </si>
  <si>
    <t>RANDOLPH CSD</t>
  </si>
  <si>
    <t>RED CREEK CSD</t>
  </si>
  <si>
    <t>ROCHESTER CITY SD</t>
  </si>
  <si>
    <t>SPOTTED ZEBRA LEARNING CENTE</t>
  </si>
  <si>
    <t>STARTING POINT SERVICES FOR</t>
  </si>
  <si>
    <t>STATEN ISLAND MENTAL/ ELIZ W</t>
  </si>
  <si>
    <t>UNITED COMMUNITY SERVICES, I</t>
  </si>
  <si>
    <t>WILLIAMSON CSD</t>
  </si>
  <si>
    <t>School Code:</t>
  </si>
  <si>
    <t>FOOD SERVICE WORKER</t>
  </si>
  <si>
    <t>HOUSEKEEPING/MAINT</t>
  </si>
  <si>
    <t>TRANSPORTATION WKR</t>
  </si>
  <si>
    <t>SECURITY</t>
  </si>
  <si>
    <t>OTHER SUPPORT STAFF</t>
  </si>
  <si>
    <t>PARA - SOC. SERVICES</t>
  </si>
  <si>
    <t>SUPERVISING TEACHER</t>
  </si>
  <si>
    <t>TCHR SPECIAL EDUC</t>
  </si>
  <si>
    <t>TCHR PHYSICAL EDUC</t>
  </si>
  <si>
    <t>TEACHER VOC/OCC ED</t>
  </si>
  <si>
    <t>TEACHER - OTHER</t>
  </si>
  <si>
    <t>TEACHER SUBSTITUTE</t>
  </si>
  <si>
    <t>SPEECH TEACHER</t>
  </si>
  <si>
    <t>TCHR COV/FLOATING</t>
  </si>
  <si>
    <t>TEACHER AIDE</t>
  </si>
  <si>
    <t>TCHR AIDE/ASST SUB</t>
  </si>
  <si>
    <t>TEACHER ASSISTANT</t>
  </si>
  <si>
    <t>GUIDANCE COUNSELOR</t>
  </si>
  <si>
    <t>CURRICULUM COORD</t>
  </si>
  <si>
    <t>IEP COORDINATOR</t>
  </si>
  <si>
    <t>BEHAVIORAL SUPPORT</t>
  </si>
  <si>
    <t>TRANSITION COORDINAT</t>
  </si>
  <si>
    <t>TRANSITION SPECIALIS</t>
  </si>
  <si>
    <t>TEACHER NONDISABLED</t>
  </si>
  <si>
    <t>TEACHER - DEAF</t>
  </si>
  <si>
    <t>TCHR HARD OF HEARING</t>
  </si>
  <si>
    <t>TCHR DEAF/BLINDNESS</t>
  </si>
  <si>
    <t>PARA - NONDISABLED</t>
  </si>
  <si>
    <t>TEACHER - ART</t>
  </si>
  <si>
    <t>TEACHER - MUSIC</t>
  </si>
  <si>
    <t>TEACHER - TECHNOLOGY</t>
  </si>
  <si>
    <t>TEACHER - FOREIGN</t>
  </si>
  <si>
    <t>TEACHER  RESOURCE RM</t>
  </si>
  <si>
    <t>TEACHER - READING</t>
  </si>
  <si>
    <t>OTHER DIRECT CARE</t>
  </si>
  <si>
    <t>CASE MANAGER</t>
  </si>
  <si>
    <t>COUNSELOR - REHAB</t>
  </si>
  <si>
    <t>DEV DIS SPECIALIST</t>
  </si>
  <si>
    <t>EMERG MEDICAL TECH</t>
  </si>
  <si>
    <t>NURSE/PRACT/SUPVSR</t>
  </si>
  <si>
    <t>NURSE LP</t>
  </si>
  <si>
    <t>NURSE - REGISTERED</t>
  </si>
  <si>
    <t>PSYCHIATRIST</t>
  </si>
  <si>
    <t>PHYSICIAN'S ASST</t>
  </si>
  <si>
    <t>PHYSICIAN - M.D.</t>
  </si>
  <si>
    <t>PSYCHOL - LICENSED</t>
  </si>
  <si>
    <t>PSYCHOL - MASTERS</t>
  </si>
  <si>
    <t>PSYCHOLOGY WORKER</t>
  </si>
  <si>
    <t>SOCIAL WORKER (CSW)</t>
  </si>
  <si>
    <t>SOCIAL WORKER (MSW)</t>
  </si>
  <si>
    <t>RECREATION THERAPIST</t>
  </si>
  <si>
    <t>THER CREATIVE ARTS</t>
  </si>
  <si>
    <t>THER OCCUPATIONAL</t>
  </si>
  <si>
    <t>THERAPIST PHYSICAL</t>
  </si>
  <si>
    <t>THERAPIST SPEECH</t>
  </si>
  <si>
    <t>THERAPY ASSISTANT</t>
  </si>
  <si>
    <t>NURSE/MEDICAL AIDE</t>
  </si>
  <si>
    <t>CLINICAL COORDINATOR</t>
  </si>
  <si>
    <t>INTAKE/SCREENING</t>
  </si>
  <si>
    <t>FAMILY COUNSELOR</t>
  </si>
  <si>
    <t>STAFF TRAINING</t>
  </si>
  <si>
    <t>PHARMACIST</t>
  </si>
  <si>
    <t>OTHER CLINICAL STAFF</t>
  </si>
  <si>
    <t>PRODUCTION STAFF</t>
  </si>
  <si>
    <t>PROG/SITE DIRECTOR</t>
  </si>
  <si>
    <t>ASST PROG/SITE DIR</t>
  </si>
  <si>
    <t>OFFICE WORKER</t>
  </si>
  <si>
    <t>ACCOUNTANT</t>
  </si>
  <si>
    <t>MARKETING</t>
  </si>
  <si>
    <t>PROG RESEARCH/EVAL</t>
  </si>
  <si>
    <t>CSE/CPSE CHAIRPERSON</t>
  </si>
  <si>
    <t>SUPVSR SOCIAL SERV</t>
  </si>
  <si>
    <t>PRINCIPAL OF SCHOOL</t>
  </si>
  <si>
    <t>ASSISTANT PRINCIPAL</t>
  </si>
  <si>
    <t>COORD/DEPT HEAD</t>
  </si>
  <si>
    <t>UTIL REV/QUAL ASSUR</t>
  </si>
  <si>
    <t>OTHER PROGRAM ADMIN</t>
  </si>
  <si>
    <t>EXEC DIRECTOR/CEO</t>
  </si>
  <si>
    <t>ASST EXEC DIR/CEO</t>
  </si>
  <si>
    <t>CONTROLLER</t>
  </si>
  <si>
    <t>DIRECTOR OF DIVISION</t>
  </si>
  <si>
    <t>COMPUTER/DATA SPEC</t>
  </si>
  <si>
    <t>COMMUNITY RELATIONS</t>
  </si>
  <si>
    <t>ADMIN ASSISTANT</t>
  </si>
  <si>
    <t>OTHER AGENCY ADMIN</t>
  </si>
  <si>
    <t xml:space="preserve">Title </t>
  </si>
  <si>
    <t>OUR P.L.A.C.E. SCHOOL</t>
  </si>
  <si>
    <t>CHILD DEVELOPMENT CTR OF HAM</t>
  </si>
  <si>
    <t>TANGLEWOOD SCHOOL (THE)</t>
  </si>
  <si>
    <t>CLEARY SCHOOL</t>
  </si>
  <si>
    <t xml:space="preserve">LAVELLE SCHOOL </t>
  </si>
  <si>
    <t>LEXINGTON SCHOOL</t>
  </si>
  <si>
    <t>MILLNECK MANOR</t>
  </si>
  <si>
    <t>NY INSTITUTE</t>
  </si>
  <si>
    <t>NY SCHOOL FOR THE DEAF</t>
  </si>
  <si>
    <t>ROCHESTER SCHOOL</t>
  </si>
  <si>
    <t>ST. FRANCIS SCHOOL</t>
  </si>
  <si>
    <t>ST. JOSEPHS SCHOOL</t>
  </si>
  <si>
    <t>ST. MARYS SCHOOL</t>
  </si>
  <si>
    <t>INST OF APPLIED HUMAN DYNAMI</t>
  </si>
  <si>
    <t>MILESTONE SCHOOL FOR CHILD D</t>
  </si>
  <si>
    <t>14-15</t>
  </si>
  <si>
    <t>13-14</t>
  </si>
  <si>
    <t>YES</t>
  </si>
  <si>
    <t>SEDFIN</t>
  </si>
  <si>
    <t>ETTPG</t>
  </si>
  <si>
    <t>Combined</t>
  </si>
  <si>
    <t>School Name and Program Code</t>
  </si>
  <si>
    <t>--</t>
  </si>
  <si>
    <t xml:space="preserve">Program Code: </t>
  </si>
  <si>
    <t>Minimum Wage</t>
  </si>
  <si>
    <t xml:space="preserve">Eligible </t>
  </si>
  <si>
    <r>
      <t>Catherine Laboure will completely close after August 11</t>
    </r>
    <r>
      <rPr>
        <vertAlign val="superscript"/>
        <sz val="11"/>
        <color indexed="8"/>
        <rFont val="Calibri"/>
        <family val="2"/>
      </rPr>
      <t>th</t>
    </r>
  </si>
  <si>
    <t>Program Closed</t>
  </si>
  <si>
    <t>Running in 16-17 but not 17-18</t>
  </si>
  <si>
    <t>Total Hours Employed Staff were Paid at each of the following Hourly Wages:</t>
  </si>
  <si>
    <t>9100</t>
  </si>
  <si>
    <t>9160</t>
  </si>
  <si>
    <t>9107</t>
  </si>
  <si>
    <t>010100997850</t>
  </si>
  <si>
    <t>9161</t>
  </si>
  <si>
    <t>010802880007</t>
  </si>
  <si>
    <t>9165</t>
  </si>
  <si>
    <t>310200996783</t>
  </si>
  <si>
    <t>580504997773</t>
  </si>
  <si>
    <t>9115</t>
  </si>
  <si>
    <t>A STARTING PLACE--9100</t>
  </si>
  <si>
    <t>A STARTING PLACE--9115</t>
  </si>
  <si>
    <t>A STARTING PLACE--9165</t>
  </si>
  <si>
    <t>AABR, INC.--9000</t>
  </si>
  <si>
    <t>ACHIEVEMENTS--9100</t>
  </si>
  <si>
    <t>ACHIEVEMENTS--9160</t>
  </si>
  <si>
    <t>ACHIEVEMENTS--9165</t>
  </si>
  <si>
    <t>ADAPTIVE SOLUTIONS MULTI SER--9100</t>
  </si>
  <si>
    <t>ADAPTIVE SOLUTIONS MULTI SER--9115</t>
  </si>
  <si>
    <t>ADAPTIVE SOLUTIONS MULTI SER--9160</t>
  </si>
  <si>
    <t>ADAPTIVE SOLUTIONS MULTI SER--9165</t>
  </si>
  <si>
    <t>ADIRONDACK HELPING HANDS--9100</t>
  </si>
  <si>
    <t>ADIRONDACK HELPING HANDS--9160</t>
  </si>
  <si>
    <t>ADVANCED THERAPY, PLLC--9160</t>
  </si>
  <si>
    <t>AHRC-NEW YORK--9000</t>
  </si>
  <si>
    <t>AHRC-NEW YORK--9102</t>
  </si>
  <si>
    <t>AICHHORN SCHOOL (THE)--9030</t>
  </si>
  <si>
    <t>AIM HIGH CHILDREN'S SERVICES--9160</t>
  </si>
  <si>
    <t>ALCOTT SCHOOL--9115</t>
  </si>
  <si>
    <t>ALCOTT SCHOOL--9165</t>
  </si>
  <si>
    <t>ALTERNATIVES FOR CHILDREN--9100</t>
  </si>
  <si>
    <t>ALTERNATIVES FOR CHILDREN--9115</t>
  </si>
  <si>
    <t>ALTERNATIVES FOR CHILDREN--9160</t>
  </si>
  <si>
    <t>ALTERNATIVES FOR CHILDREN--9165</t>
  </si>
  <si>
    <t>ASCENT--9000</t>
  </si>
  <si>
    <t>ASSN TO BENEFIT CHILDREN (ME--9160</t>
  </si>
  <si>
    <t>ASSN TO BENEFIT CHILDREN (ME--9165</t>
  </si>
  <si>
    <t>ASSOC CHILDRN WITH DOWN SYND--9100</t>
  </si>
  <si>
    <t>ASSOC CHILDRN WITH DOWN SYND--9115</t>
  </si>
  <si>
    <t>ASSOC CHILDRN WITH DOWN SYND--9160</t>
  </si>
  <si>
    <t>ASSOC FOR METROAREA AUTISTC--9000</t>
  </si>
  <si>
    <t>ASSOC FOR METROAREA AUTISTC--9102</t>
  </si>
  <si>
    <t>ASTOR LEARNING CTR (THE) RES--9001</t>
  </si>
  <si>
    <t>ASTOR SERVICES FOR CHILDREN--9000</t>
  </si>
  <si>
    <t>ASTOR SERVICES FOR CHILDREN--9100</t>
  </si>
  <si>
    <t>ASTOR SERVICES FOR CHILDREN--9102</t>
  </si>
  <si>
    <t>ASTOR SERVICES FOR CHILDREN--9103</t>
  </si>
  <si>
    <t>ASTOR SERVICES FOR CHILDREN--9160</t>
  </si>
  <si>
    <t>AUDITORY/ORAL LEARNING CENTE--9100</t>
  </si>
  <si>
    <t>AUDITORY/ORAL LEARNING CENTE--9160</t>
  </si>
  <si>
    <t>BAKER VICTORY SERVICES--9000</t>
  </si>
  <si>
    <t>BAKER VICTORY SERVICES--9001</t>
  </si>
  <si>
    <t>BAKER VICTORY SERVICES--9002</t>
  </si>
  <si>
    <t>BAKER VICTORY SERVICES--9003</t>
  </si>
  <si>
    <t>BAKER VICTORY SERVICES--9100</t>
  </si>
  <si>
    <t>BAKER VICTORY SERVICES--9160</t>
  </si>
  <si>
    <t>BAKER VICTORY SERVICES--9165</t>
  </si>
  <si>
    <t>Bank Street College of Educa--9160</t>
  </si>
  <si>
    <t>BEGINNINGS INC--9100</t>
  </si>
  <si>
    <t>BEGINNINGS INC--9160</t>
  </si>
  <si>
    <t>BEGINNINGS INC--9165</t>
  </si>
  <si>
    <t>BENCHMARK FAMILY SERVICES IN--9160</t>
  </si>
  <si>
    <t>BERKSHIRE UFSD--9000</t>
  </si>
  <si>
    <t>BEST FRIENDS SERVICES INC--9160</t>
  </si>
  <si>
    <t>BEST FRIENDS SERVICES INC--9165</t>
  </si>
  <si>
    <t>BIRCH FAMILY SERVICES, INC.--9000</t>
  </si>
  <si>
    <t>BIRCH FAMILY SERVICES, INC.--9103</t>
  </si>
  <si>
    <t>BIRCH FAMILY SERVICES, INC.--9104</t>
  </si>
  <si>
    <t>BIRCH FAMILY SERVICES, INC.--9117</t>
  </si>
  <si>
    <t>BIRCH FAMILY SERVICES, INC.--9161</t>
  </si>
  <si>
    <t>BLOCK INSTITUTE--9000</t>
  </si>
  <si>
    <t>BLOCK INSTITUTE--9100</t>
  </si>
  <si>
    <t>BLOCK INSTITUTE--9160</t>
  </si>
  <si>
    <t>BOOKS &amp; RATTLES, INC.--9160</t>
  </si>
  <si>
    <t>BOOKS &amp; RATTLES, INC.--9165</t>
  </si>
  <si>
    <t>BORNHAVA SPEC E C L -WEST NY--9100</t>
  </si>
  <si>
    <t>BORNHAVA SPEC E C L -WEST NY--9160</t>
  </si>
  <si>
    <t>BROOKVILLE (Formerly Marcus--9000</t>
  </si>
  <si>
    <t>BROOKVILLE (Formerly Marcus--9001</t>
  </si>
  <si>
    <t>BROOKVILLE (Formerly Marcus--9100</t>
  </si>
  <si>
    <t>BROOKVILLE (Formerly Marcus--9160</t>
  </si>
  <si>
    <t>BUILDING BLOCKS DEV PRE-SCHO--9100</t>
  </si>
  <si>
    <t>BUILDING BLOCKS DEV PRE-SCHO--9115</t>
  </si>
  <si>
    <t>BUILDING BLOCKS DEV PRE-SCHO--9165</t>
  </si>
  <si>
    <t>CANARSIE CHLDHD CTR--9100</t>
  </si>
  <si>
    <t>CARDINAL HAYES SCHOOL FOR SP--9000</t>
  </si>
  <si>
    <t>CARDINAL MCCLOSKEY EMER RES--9000</t>
  </si>
  <si>
    <t>CENTER FOR SPECTRUM SERVICES--9000</t>
  </si>
  <si>
    <t>CHARLES DREW(Qns Cty Ed for--9100</t>
  </si>
  <si>
    <t>CHARLES DREW(Qns Cty Ed for--9160</t>
  </si>
  <si>
    <t>CHC Learning Center--9001</t>
  </si>
  <si>
    <t>CHILD DEVELOPMENT COUNCIL--9160</t>
  </si>
  <si>
    <t>CHILD DEVELOPMENT COUNCIL--9165</t>
  </si>
  <si>
    <t>CHILD SCHOOL (THE)--9000</t>
  </si>
  <si>
    <t>CHILD STUDY CENTER--9100</t>
  </si>
  <si>
    <t>CHILD STUDY CENTER--9160</t>
  </si>
  <si>
    <t>CHILDREN AT PLAY EARLY INTER--9100</t>
  </si>
  <si>
    <t>CHILDREN AT PLAY EARLY INTER--9115</t>
  </si>
  <si>
    <t>CHILDREN`S HOME OF WYOMING C--9000</t>
  </si>
  <si>
    <t>CHILDREN`S UNIT FOR TREATMEN--9000</t>
  </si>
  <si>
    <t>CHILDREN`S UNIT FOR TREATMEN--9100</t>
  </si>
  <si>
    <t>CHILDREN'S DEVELOPMENT GROUP--9160</t>
  </si>
  <si>
    <t>CHILDREN'S EDUCATIONAL SERVI--9160</t>
  </si>
  <si>
    <t>CHILDRENS HOME OF KINGSTON,--9002</t>
  </si>
  <si>
    <t>CHURCHILL SCHOOL (THE)--9000</t>
  </si>
  <si>
    <t>CLARKE SCHOOL FOR THE DEAF--9100</t>
  </si>
  <si>
    <t>CLARKE SCHOOL FOR THE DEAF--9160</t>
  </si>
  <si>
    <t>CLEARY SCHOOL--9260</t>
  </si>
  <si>
    <t>CLEARY SCHOOL--9315</t>
  </si>
  <si>
    <t>COMM RESOURCE CTR-DISABLED C--9100</t>
  </si>
  <si>
    <t>COMM RESOURCE CTR-DISABLED C--9115</t>
  </si>
  <si>
    <t>COMM RESOURCE CTR-DISABLED C--9165</t>
  </si>
  <si>
    <t>COMMUNICATION CTR HEARING AN--9165</t>
  </si>
  <si>
    <t>COMMUNITY EDUCATION SERVICES--9100</t>
  </si>
  <si>
    <t>COMMUNITY EDUCATION SERVICES--9160</t>
  </si>
  <si>
    <t>COMPREHENSIVE KIDS DEVELOPME--9100</t>
  </si>
  <si>
    <t>COOKE CENTER FOR LEARNING &amp;--9160</t>
  </si>
  <si>
    <t>CROSSROADS CENTER FOR CHILDR--9000</t>
  </si>
  <si>
    <t>CROSSROADS CENTER FOR CHILDR--9160</t>
  </si>
  <si>
    <t>CROSSROADS SCH FOR CHILD DEV--9100</t>
  </si>
  <si>
    <t>CROSSROADS SCH FOR CHILD DEV--9115</t>
  </si>
  <si>
    <t>CROSSROADS SCH FOR CHILD DEV--9160</t>
  </si>
  <si>
    <t>DEVEREUX IN NY--9000</t>
  </si>
  <si>
    <t>DEVEREUX IN NY--9001</t>
  </si>
  <si>
    <t>DILLON CHILD STUDY CTR--9160</t>
  </si>
  <si>
    <t>EARLY CHILDHD LNG CT GREENE--9160</t>
  </si>
  <si>
    <t>EARLY CHILDHOOD EDUC CTR--9100</t>
  </si>
  <si>
    <t>EARLY CHILDHOOD EDUC CTR--9160</t>
  </si>
  <si>
    <t>EARLY CHILDHOOD EDUC CTR--9165</t>
  </si>
  <si>
    <t>EARLY CHLDHD LRNG (CIRCLE /--9160</t>
  </si>
  <si>
    <t>EARLY CHLDHD LRNG (CIRCLE /--9161</t>
  </si>
  <si>
    <t>EARLY CHLDHD LRNG (CIRCLE /--9165</t>
  </si>
  <si>
    <t>EARLY EDUCATION CENTER--9100</t>
  </si>
  <si>
    <t>EARLY EDUCATION CENTER--9160</t>
  </si>
  <si>
    <t>EARLY EDUCATION CENTER--9165</t>
  </si>
  <si>
    <t>EAST END KIDS THERAPY--9160</t>
  </si>
  <si>
    <t>EAST RIVER CHILD DEVELOPMENT--9100</t>
  </si>
  <si>
    <t>EDEN II INST FOR AUTISTIC CH--9000</t>
  </si>
  <si>
    <t>EDEN II INST FOR AUTISTIC CH--9100</t>
  </si>
  <si>
    <t>ELMCREST CHILDRENS CENTER--9160</t>
  </si>
  <si>
    <t>FRED S KELLER SCHOOL--9100</t>
  </si>
  <si>
    <t>FRED S KELLER SCHOOL--9115</t>
  </si>
  <si>
    <t>FRED S KELLER SCHOOL--9160</t>
  </si>
  <si>
    <t>FRED S KELLER SCHOOL--9165</t>
  </si>
  <si>
    <t>GANRORMIC, INC., DBA WEE CAN--9160</t>
  </si>
  <si>
    <t>GATEWAY SCHOOL OF NY--9000</t>
  </si>
  <si>
    <t>GATEWAY-LONGVIEW--9002</t>
  </si>
  <si>
    <t>GATEWAY-LONGVIEW--9100</t>
  </si>
  <si>
    <t>GATEWAY-LONGVIEW--9160</t>
  </si>
  <si>
    <t>GEORGE JUNIOR REPUBLIC UFSD--9000</t>
  </si>
  <si>
    <t>GILLEN BREWER SCHOOL--9000</t>
  </si>
  <si>
    <t>GILLEN BREWER SCHOOL--9100</t>
  </si>
  <si>
    <t>GINGERBREAD LEARNING CTR INC--9100</t>
  </si>
  <si>
    <t>GINGERBREAD LEARNING CTR INC--9115</t>
  </si>
  <si>
    <t>GINGERBREAD LEARNING CTR INC--9160</t>
  </si>
  <si>
    <t>GREEN CHIMNEY CHILDREN`S SVC--9000</t>
  </si>
  <si>
    <t>GREENBURGH ELEVEN UFSD--9000</t>
  </si>
  <si>
    <t>GREENBURGH-GRAHAM UFSD--9000</t>
  </si>
  <si>
    <t>GREENBURGH-NORTH CASTLE UFSD--9000</t>
  </si>
  <si>
    <t>GREENBURGH-NORTH CASTLE UFSD--9002</t>
  </si>
  <si>
    <t>GREENBURGH-NORTH CASTLE UFSD--9004</t>
  </si>
  <si>
    <t>GREENBURGH-NORTH CASTLE UFSD--9006</t>
  </si>
  <si>
    <t>GUILD FOR EXCEPTIONAL CHLDRN--9100</t>
  </si>
  <si>
    <t>GUILD FOR EXCEPTIONAL CHLDRN--9115</t>
  </si>
  <si>
    <t>GUILD FOR EXCEPTIONAL CHLDRN--9160</t>
  </si>
  <si>
    <t>GUSTAVUS ADOLPHUS LEARNING C--9000</t>
  </si>
  <si>
    <t>HAGEDORN LITTLE VILLAGE SCHO--9000</t>
  </si>
  <si>
    <t>HAGEDORN LITTLE VILLAGE SCHO--9100</t>
  </si>
  <si>
    <t>HAGEDORN LITTLE VILLAGE SCHO--9115</t>
  </si>
  <si>
    <t>HAGEDORN LITTLE VILLAGE SCHO--9165</t>
  </si>
  <si>
    <t>HALLEN SCHOOL (Hallen Center--9000</t>
  </si>
  <si>
    <t>HARMONY HTS SCHOOL--9000</t>
  </si>
  <si>
    <t>HAWTHORNE CNTRY DAY (F/MARG--9000</t>
  </si>
  <si>
    <t>HAWTHORNE CNTRY DAY (F/MARG--9100</t>
  </si>
  <si>
    <t>HAWTHORNE-CEDAR KNOLLS UFSD--9000</t>
  </si>
  <si>
    <t>HEAD START OF ROCKLAND, INC.--9160</t>
  </si>
  <si>
    <t>HEART SHARE HUMAN SVCS--9000</t>
  </si>
  <si>
    <t>HEART SHARE HUMAN SVCS--9100</t>
  </si>
  <si>
    <t>HEART SHARE HUMAN SVCS--9160</t>
  </si>
  <si>
    <t>HEBREW ACAD FOR SPEC CHLDRN--9001</t>
  </si>
  <si>
    <t>HEBREW ACAD FOR SPEC CHLDRN--9002</t>
  </si>
  <si>
    <t>HEBREW ACAD FOR SPEC CHLDRN--9101</t>
  </si>
  <si>
    <t>HEBREW ACAD FOR SPEC CHLDRN--9115</t>
  </si>
  <si>
    <t>HEBREW ACAD FOR SPEC CHLDRN--9160</t>
  </si>
  <si>
    <t>HEBREW ACAD FOR SPEC CHLDRN--9165</t>
  </si>
  <si>
    <t>HEBREW INST - DEAF--9100</t>
  </si>
  <si>
    <t>HEBREW INST - DEAF--9115</t>
  </si>
  <si>
    <t>HEBREW INST - DEAF--9160</t>
  </si>
  <si>
    <t>HEBREW INST - DEAF--9165</t>
  </si>
  <si>
    <t>HELEN KELLER SERVICES FOR TH--9100</t>
  </si>
  <si>
    <t>HELLMAN SCHOOL-PARSONS CTR--9002</t>
  </si>
  <si>
    <t>HELLMAN SCHOOL-PARSONS CTR--9100</t>
  </si>
  <si>
    <t>HELLMAN SCHOOL-PARSONS CTR--9160</t>
  </si>
  <si>
    <t>HELLMAN SCHOOL-PARSONS CTR--9165</t>
  </si>
  <si>
    <t>HELPING HANDS PRESCHOOL--9100</t>
  </si>
  <si>
    <t>HELPING HANDS PRESCHOOL--9115</t>
  </si>
  <si>
    <t>HELPING HANDS PRESCHOOL--9116</t>
  </si>
  <si>
    <t>HELPING HANDS PRESCHOOL--9165</t>
  </si>
  <si>
    <t>HENRY VISCARDI SCHOOL--9260</t>
  </si>
  <si>
    <t>HIGHBRIDGE ADVISORY COUNCIL--9100</t>
  </si>
  <si>
    <t>HIGHBRIDGE ADVISORY COUNCIL--9160</t>
  </si>
  <si>
    <t>HILLSIDE CHILDRENS CTR SCHOO--9003</t>
  </si>
  <si>
    <t>INFANT &amp; CHILD LEARNING CENT--9100</t>
  </si>
  <si>
    <t>INFANT &amp; CHILD LEARNING CENT--9115</t>
  </si>
  <si>
    <t>INFANT &amp; CHILD LEARNING CENT--9160</t>
  </si>
  <si>
    <t>INFANT &amp; CHILD LEARNING CENT--9161</t>
  </si>
  <si>
    <t>INSPIRE CP (UCP ORANGE COUNT--9101</t>
  </si>
  <si>
    <t>INSPIRE CP (UCP ORANGE COUNT--9102</t>
  </si>
  <si>
    <t>INSPIRE CP (UCP ORANGE COUNT--9115</t>
  </si>
  <si>
    <t>INSPIRE CP (UCP ORANGE COUNT--9116</t>
  </si>
  <si>
    <t>INSPIRE CP (UCP ORANGE COUNT--9160</t>
  </si>
  <si>
    <t>INSPIRE CP (UCP ORANGE COUNT--9165</t>
  </si>
  <si>
    <t>INTERDISPLNARY CTR F/CHLD DE--9100</t>
  </si>
  <si>
    <t>INTERDISPLNARY CTR F/CHLD DE--9160</t>
  </si>
  <si>
    <t>IVES SCHOOL--9000</t>
  </si>
  <si>
    <t>J G B EDUC SVCS--9000</t>
  </si>
  <si>
    <t>JACKSON DEVELOPMENT CENTER--9100</t>
  </si>
  <si>
    <t>JACKSON DEVELOPMENT CENTER--9115</t>
  </si>
  <si>
    <t>JACKSON DEVELOPMENT CENTER--9160</t>
  </si>
  <si>
    <t>JACKSON DEVELOPMENT CENTER--9165</t>
  </si>
  <si>
    <t>JCC NURSERY SCHOOL OF MID-WE--9100</t>
  </si>
  <si>
    <t>JCC NURSERY SCHOOL OF MID-WE--9115</t>
  </si>
  <si>
    <t>JCC NURSERY SCHOOL OF MID-WE--9160</t>
  </si>
  <si>
    <t>JCC NURSERY SCHOOL OF MID-WE--9165</t>
  </si>
  <si>
    <t>Jewish Board f/ Families &amp; C--9100</t>
  </si>
  <si>
    <t>JEWISH COMM CTR SI (FIRST FO--9100</t>
  </si>
  <si>
    <t>JEWISH COMM CTR SI (FIRST FO--9115</t>
  </si>
  <si>
    <t>JEWISH COMM CTR SI (FIRST FO--9160</t>
  </si>
  <si>
    <t>JEWISH COMM CTR SI (FIRST FO--9165</t>
  </si>
  <si>
    <t>JOHN A COLEMAN SCHOOL--9000</t>
  </si>
  <si>
    <t>JOHN A COLEMAN SCHOOL--9100</t>
  </si>
  <si>
    <t>JOHN A COLEMAN SCHOOL--9160</t>
  </si>
  <si>
    <t>JOWONIO SCHOOL--9160</t>
  </si>
  <si>
    <t>JOWONIO SCHOOL--9161</t>
  </si>
  <si>
    <t>JOWONIO SCHOOL--9166</t>
  </si>
  <si>
    <t>JUST KIDS EARLY CHILDHOOD CE--9103</t>
  </si>
  <si>
    <t>JUST KIDS EARLY CHILDHOOD CE--9115</t>
  </si>
  <si>
    <t>JUST KIDS EARLY CHILDHOOD CE--9160</t>
  </si>
  <si>
    <t>JUST KIDS EARLY CHILDHOOD CE--9165</t>
  </si>
  <si>
    <t>KARAFIN SCHOOL (THE), INC.--9000</t>
  </si>
  <si>
    <t>KENNEDY CHILD STUDY CTR--9100</t>
  </si>
  <si>
    <t>KENNEDY CHILD STUDY CTR--9115</t>
  </si>
  <si>
    <t>KETCHUM-GRANDE SCHOOL--9000</t>
  </si>
  <si>
    <t>KIDS-CENTRIC, INC.--9160</t>
  </si>
  <si>
    <t>LA SALLE SCHOOL--9002</t>
  </si>
  <si>
    <t>LAVELLE SCHOOL --9260</t>
  </si>
  <si>
    <t>LAVELLE SCHOOL - BLIND--9100</t>
  </si>
  <si>
    <t>LEAGUE - HANDI CTR--9101</t>
  </si>
  <si>
    <t>LEAGUE - HANDI CTR--9115</t>
  </si>
  <si>
    <t>LEAGUE - HANDI CTR--9160</t>
  </si>
  <si>
    <t>LEAGUE SCHOOL- JOAN FENICHEL--9000</t>
  </si>
  <si>
    <t>LEAGUE SCHOOL- JOAN FENICHEL--9100</t>
  </si>
  <si>
    <t>LEAGUE SCHOOL- JOAN FENICHEL--9160</t>
  </si>
  <si>
    <t>LEAKE &amp; WATTS SERVICES, INC.--9000</t>
  </si>
  <si>
    <t>LEAKE &amp; WATTS SERVICES, INC.--9100</t>
  </si>
  <si>
    <t>LEAKE &amp; WATTS SERVICES, INC.--9101</t>
  </si>
  <si>
    <t>LEAKE &amp; WATTS SERVICES, INC.--9115</t>
  </si>
  <si>
    <t>LEAKE &amp; WATTS SERVICES, INC.--9116</t>
  </si>
  <si>
    <t>LEAKE &amp; WATTS SERVICES, INC.--9160</t>
  </si>
  <si>
    <t>LEAKE &amp; WATTS SERVICES, INC.--9161</t>
  </si>
  <si>
    <t>LEAKE &amp; WATTS SERVICES, INC.--9165</t>
  </si>
  <si>
    <t>LEARNINGSPRING ELEMENTARY SC--9000</t>
  </si>
  <si>
    <t>LEEWAY SCHOOL--9100</t>
  </si>
  <si>
    <t>LEEWAY SCHOOL--9115</t>
  </si>
  <si>
    <t>LEEWAY SCHOOL--9165</t>
  </si>
  <si>
    <t>LEXINGTON SCHOOL--9260</t>
  </si>
  <si>
    <t>LEXINGTON SCHOOL--9279</t>
  </si>
  <si>
    <t>LEXINGTON SCHOOL--9315</t>
  </si>
  <si>
    <t>LIFELINE CTR CHILD DEVELOPMT--9100</t>
  </si>
  <si>
    <t>LIFE-SKILLS SCHOOL (THE)--9100</t>
  </si>
  <si>
    <t>LIFE-SKILLS SCHOOL (THE)--9115</t>
  </si>
  <si>
    <t>LIFE-SKILLS SCHOOL (THE)--9165</t>
  </si>
  <si>
    <t>LITTLE FLOWER UFSD--9000</t>
  </si>
  <si>
    <t>LITTLE LAMB PRESCHOOL--9100</t>
  </si>
  <si>
    <t>LITTLE LAMB PRESCHOOL--9115</t>
  </si>
  <si>
    <t>LITTLE LAMB PRESCHOOL--9165</t>
  </si>
  <si>
    <t>LITTLE MEADOWS EARLY CHILDHO--9100</t>
  </si>
  <si>
    <t>LITTLE MEADOWS EARLY CHILDHO--9115</t>
  </si>
  <si>
    <t>LITTLE MEADOWS EARLY CHILDHO--9161</t>
  </si>
  <si>
    <t>LITTLE MEADOWS EARLY CHILDHO--9163</t>
  </si>
  <si>
    <t>LITTLE MEADOWS EARLY CHILDHO--9165</t>
  </si>
  <si>
    <t>LORGE SCHOOL (THE)--9000</t>
  </si>
  <si>
    <t>LOWELL SCHOOL (THE)--9000</t>
  </si>
  <si>
    <t>MACHZIK BRACHA LEARNING CENT--9100</t>
  </si>
  <si>
    <t>MARTIN DE PORRES SCHOOL--9000</t>
  </si>
  <si>
    <t>MID-HUDSON VALLEY EEC--9100</t>
  </si>
  <si>
    <t>MID-HUDSON VALLEY EEC--9101</t>
  </si>
  <si>
    <t>MID-HUDSON VALLEY EEC--9115</t>
  </si>
  <si>
    <t>MID-HUDSON VALLEY EEC--9165</t>
  </si>
  <si>
    <t>MILL NECK MANOR SCHOOL FOR D--9100</t>
  </si>
  <si>
    <t>MILL NECK MANOR SCHOOL FOR D--9160</t>
  </si>
  <si>
    <t>MILLNECK MANOR--9260</t>
  </si>
  <si>
    <t>MILLNECK MANOR--9315</t>
  </si>
  <si>
    <t>MOUNTAIN LAKE ACAD--9000</t>
  </si>
  <si>
    <t>MT PLEASANT-BLYTHEDALE UFSD--9000</t>
  </si>
  <si>
    <t>MT PLEASANT-BLYTHEDALE UFSD--9100</t>
  </si>
  <si>
    <t>MT PLEASANT-COTTAGE UFSD--9000</t>
  </si>
  <si>
    <t>NASSAU/SUFFOLK SVCS-AUTISTIC--9000</t>
  </si>
  <si>
    <t>NEW DIRECTIONS YOUTH &amp; FAMIL--9000</t>
  </si>
  <si>
    <t>NEW DIRECTIONS YOUTH &amp; FAMIL--9100</t>
  </si>
  <si>
    <t>NEW INTERDISCIPLINARY SCHOOL--9100</t>
  </si>
  <si>
    <t>NEW INTERDISCIPLINARY SCHOOL--9101</t>
  </si>
  <si>
    <t>NEW INTERDISCIPLINARY SCHOOL--9115</t>
  </si>
  <si>
    <t>2019-20 growth 9000-9099</t>
  </si>
  <si>
    <t>2019-20 growth 9100-9189</t>
  </si>
  <si>
    <t>$13.01 - $13.24</t>
  </si>
  <si>
    <t>A HELPING HAND, LLC</t>
  </si>
  <si>
    <t>ABILITIES FIRST INC (REHAB PROGS)</t>
  </si>
  <si>
    <t>ADAPTIVE SOLUTIONS MULTI SERVICES</t>
  </si>
  <si>
    <t>ADIRONDACK ENRICHMENT S.P., O.T., P.</t>
  </si>
  <si>
    <t>ADULTS/CHILD LEARN DEVEL DISABILITIS</t>
  </si>
  <si>
    <t>ADVANCED THERAPEUTIC CONCEPTS</t>
  </si>
  <si>
    <t>AFTON CSD</t>
  </si>
  <si>
    <t>ALBANY CITY SD</t>
  </si>
  <si>
    <t>ALDEN CSD</t>
  </si>
  <si>
    <t>ALL ABOUT KIDS(Mid-Island Therapy)</t>
  </si>
  <si>
    <t>ALL MY CHILDREN DAY CARE AND NURSERY</t>
  </si>
  <si>
    <t>ALTMAR-PARISH-WILLIAMSTOWN CSD</t>
  </si>
  <si>
    <t>AMERIMED KIDS, LLC</t>
  </si>
  <si>
    <t>AMICABLE WORLD, L.L.C.</t>
  </si>
  <si>
    <t>AMSTERDAM CITY SD</t>
  </si>
  <si>
    <t>ARC ESSEX CHRN`S INTERVNTION PROG</t>
  </si>
  <si>
    <t>ARC FRANKLIN CO-ADIRONDACK ARC</t>
  </si>
  <si>
    <t>ARC ORLEANS CO (RAINBOW PRESCHOOL)</t>
  </si>
  <si>
    <t>ARC SENECA COUNTY</t>
  </si>
  <si>
    <t>ARC-ULSTER COUNTY-BROOKSIDE SCHOOL</t>
  </si>
  <si>
    <t>ARDSLEY UFSD</t>
  </si>
  <si>
    <t>ARLINGTON CSD</t>
  </si>
  <si>
    <t>ASPIRE OF WNY (UCP WESTERN NY)</t>
  </si>
  <si>
    <t>ASSN TO BENEFIT CHILDREN (MERRICAT C</t>
  </si>
  <si>
    <t>ASSOC CHILDRN WITH DOWN SYNDROME</t>
  </si>
  <si>
    <t>ASSOC FOR METROAREA AUTISTC CHILDREN</t>
  </si>
  <si>
    <t>ASTOR LEARNING CTR (THE) RESIDENTIAL</t>
  </si>
  <si>
    <t>ASTOR SERVICES FOR CHILDREN FAMILIES</t>
  </si>
  <si>
    <t>AUDITORY/ORAL LEARNING CENTER (THE)</t>
  </si>
  <si>
    <t>AVERILL PARK CSD</t>
  </si>
  <si>
    <t>AVON CSD</t>
  </si>
  <si>
    <t>BABYLON UFSD</t>
  </si>
  <si>
    <t>BALDWIN UFSD</t>
  </si>
  <si>
    <t>BALDWINSVILLE CSD</t>
  </si>
  <si>
    <t>BALLSTON SPA CSD</t>
  </si>
  <si>
    <t>Bank Street College of Education</t>
  </si>
  <si>
    <t>BAYPORT-BLUE POINT UFSD</t>
  </si>
  <si>
    <t>BEACON CITY SD</t>
  </si>
  <si>
    <t>BEEKMANTOWN CSD</t>
  </si>
  <si>
    <t>BEHAVIOR ANALYSTS OF NEW YORK, LLC</t>
  </si>
  <si>
    <t>BELLMORE-MERRICK CENTRAL HS DISTRICT</t>
  </si>
  <si>
    <t>BENCHMARK FAMILY SERVICES INC</t>
  </si>
  <si>
    <t>BERNE-KNOX-WESTERLO CSD</t>
  </si>
  <si>
    <t>BETHLEHEM CSD</t>
  </si>
  <si>
    <t>BETHPAGE UFSD</t>
  </si>
  <si>
    <t>BILINGUAL CARE</t>
  </si>
  <si>
    <t>BILINGUALS,INC DBA ACHIEVE BEYOND</t>
  </si>
  <si>
    <t>BOCES ALBANY-SCHOH-SCHENECTADY-SARAT</t>
  </si>
  <si>
    <t>BOCES BROOME-DELAWARE-TIOGA</t>
  </si>
  <si>
    <t>BOCES CATTAR-ALLEGANY-ERIE-WYOMING</t>
  </si>
  <si>
    <t>BOCES CAYUGA-ONONDAGA</t>
  </si>
  <si>
    <t>BOCES CLINTON-ESSEX-WARREN-WASHING</t>
  </si>
  <si>
    <t>BOCES DELAW-CHENANGO-MADISON-OTSEGO</t>
  </si>
  <si>
    <t>BOCES DUTCHESS</t>
  </si>
  <si>
    <t>BOCES EASTERN SUFFOLK (SUFFOLK I)</t>
  </si>
  <si>
    <t>BOCES ERIE 1</t>
  </si>
  <si>
    <t>BOCES ERIE 2-CHAUTAUQUA-CATTARAUGUS</t>
  </si>
  <si>
    <t>BOCES FRANKLIN-ESSEX-HAMILTON</t>
  </si>
  <si>
    <t>BOCES GENESEE VALLEY</t>
  </si>
  <si>
    <t>BOCES HAMILTON-FULTON-MONTGOMERY</t>
  </si>
  <si>
    <t>BOCES HERK-FULTON-HAMILTON-OTSEGO</t>
  </si>
  <si>
    <t>BOCES JEFFER-LEWIS-HAMIL-HERK-ONEIDA</t>
  </si>
  <si>
    <t>BOCES ONEIDA-HERKIMER-MADISON</t>
  </si>
  <si>
    <t>BOCES ONONDAGA-CORTLAND-MADISON</t>
  </si>
  <si>
    <t>BOCES ORANGE-ULSTER</t>
  </si>
  <si>
    <t>BOCES ORLEANS-NIAGARA</t>
  </si>
  <si>
    <t>BOCES OSWEGO</t>
  </si>
  <si>
    <t>BOCES PUTNAM-NORTHERN WESTCHESTER</t>
  </si>
  <si>
    <t>BOCES QUESTAR III (R-C-G)</t>
  </si>
  <si>
    <t>BOCES ROCKLAND</t>
  </si>
  <si>
    <t>BOCES SOUTHERN WESTCHESTER</t>
  </si>
  <si>
    <t>BOCES SSCTA OR BOCES GST</t>
  </si>
  <si>
    <t>BOCES SULLIVAN</t>
  </si>
  <si>
    <t>BOCES TOMPKINS-SENECA-TIOGA</t>
  </si>
  <si>
    <t>BOCES ULSTER</t>
  </si>
  <si>
    <t>BOCES WASHING-SARA-WAR-HAMLTN-ESSEX</t>
  </si>
  <si>
    <t>BOCES WESTERN SUFFOLK (SUFFOLK 3)</t>
  </si>
  <si>
    <t>BRADFORD CSD</t>
  </si>
  <si>
    <t>BREWSTER CSD</t>
  </si>
  <si>
    <t>BRIGHT START PEDIATRIC SERVICES</t>
  </si>
  <si>
    <t>BRIGHTON CSD</t>
  </si>
  <si>
    <t>BRONXVILLE UFSD</t>
  </si>
  <si>
    <t>BROOKVILLE (Formerly Marcus Ave)</t>
  </si>
  <si>
    <t>BRUNSWICK CSD (BRITTONKILL)</t>
  </si>
  <si>
    <t>BUFFALO CITY SD</t>
  </si>
  <si>
    <t>BUFFALO HEARING &amp; SPEECH CTR INC</t>
  </si>
  <si>
    <t>BUILDING BLOCKS DEV PRE-SCHOOL</t>
  </si>
  <si>
    <t>BUILDING BLOCKS SLP, OT &amp; PT FAMILY</t>
  </si>
  <si>
    <t>BURNT HILLS-BALLSTON LAKE CSD</t>
  </si>
  <si>
    <t>BYRAM HILLS CSD</t>
  </si>
  <si>
    <t>CAMDEN CSD</t>
  </si>
  <si>
    <t>CANANDAIGUA CITY SD</t>
  </si>
  <si>
    <t>CANISTEO-GREENWOOD CSD</t>
  </si>
  <si>
    <t>CARDINAL HAYES SCHOOL FOR SPEC CHLDR</t>
  </si>
  <si>
    <t>CARDINAL MCCLOSKEY EMER RES SCHOOL</t>
  </si>
  <si>
    <t>CARLE PLACE UFSD</t>
  </si>
  <si>
    <t>CARMEL CSD</t>
  </si>
  <si>
    <t>CARTHAGE CSD</t>
  </si>
  <si>
    <t>CATTARAUGUS REHAB CTR (ARC CATT)</t>
  </si>
  <si>
    <t>CATTARAUGUS-LITTLE VALLEY CSD</t>
  </si>
  <si>
    <t>CAZENOVIA CSD</t>
  </si>
  <si>
    <t>CENTER FOR AUTISM &amp; RELATED DISORDER</t>
  </si>
  <si>
    <t>CENTER FOR DISCOVERY, INC. (THE)</t>
  </si>
  <si>
    <t>CENTER MORICHES UFSD</t>
  </si>
  <si>
    <t>CEREBRAL PALSY OF WESTCHESTER, INC</t>
  </si>
  <si>
    <t>CHARLES DREW(Qns Cty Ed for Tom Inc)</t>
  </si>
  <si>
    <t>CHARLOTTE VALLEY CSD</t>
  </si>
  <si>
    <t>CHATHAM CSD</t>
  </si>
  <si>
    <t>CHAZY UFSD</t>
  </si>
  <si>
    <t>CHEEKTOWAGA CSD</t>
  </si>
  <si>
    <t>CHENANGO FORKS CSD</t>
  </si>
  <si>
    <t>CHILD DEVELOPMENT CTR OF HAMPTONS</t>
  </si>
  <si>
    <t>CHILD DVLPMNT CTR - VIS IMPAIRED</t>
  </si>
  <si>
    <t>CHILDREN AT PLAY EARLY INTER. CENTER</t>
  </si>
  <si>
    <t>CHILDREN`S HOME OF WYOMING CONF</t>
  </si>
  <si>
    <t>CHILDREN`S UNIT FOR TREATMENT &amp; EVAL</t>
  </si>
  <si>
    <t>CHILDREN'S DEVELOPMENT GROUP, PLLC</t>
  </si>
  <si>
    <t>CHILDREN'S EDUCATIONAL SERVICES</t>
  </si>
  <si>
    <t>CHILDRENS HOME OF KINGSTON, INC</t>
  </si>
  <si>
    <t>CHILDREN'S THERAPY NETWORK</t>
  </si>
  <si>
    <t>CHITTENANGO CSD</t>
  </si>
  <si>
    <t>CITY-PRO GROUP, INC.</t>
  </si>
  <si>
    <t>CLARKSTOWN CSD</t>
  </si>
  <si>
    <t>CLINICAL ASSOC OF THE FINGER LAKES</t>
  </si>
  <si>
    <t>CLYDE-SAVANNAH CSD</t>
  </si>
  <si>
    <t>CLYMER CSD</t>
  </si>
  <si>
    <t>COBLESKILL-RICHMONDVILLE CSD</t>
  </si>
  <si>
    <t>COHOES CITY SD</t>
  </si>
  <si>
    <t>COMM RESOURCE CTR-DISABLED CHILDREN</t>
  </si>
  <si>
    <t>COMMACK UFSD</t>
  </si>
  <si>
    <t>COMMUNICATION CTR HEARING AND SPEECH</t>
  </si>
  <si>
    <t>COMPREHENSIVE KIDS DEVELOPMENTAL CEN</t>
  </si>
  <si>
    <t>COOPERSTOWN CSD</t>
  </si>
  <si>
    <t>CORINTH CSD</t>
  </si>
  <si>
    <t>CORNWALL CSD</t>
  </si>
  <si>
    <t>CROSSROADS CENTER FOR CHILDREN</t>
  </si>
  <si>
    <t>CROSSROADS SCH FOR CHILD DEVELOPMENT</t>
  </si>
  <si>
    <t>CROTON-HARMON UFSD</t>
  </si>
  <si>
    <t>CROWN MULTI-EDUC SVCS</t>
  </si>
  <si>
    <t>CTR FOR DVLPMNTL DISABILITIES</t>
  </si>
  <si>
    <t>DANSVILLE CSD</t>
  </si>
  <si>
    <t>DEER PARK UFSD</t>
  </si>
  <si>
    <t>DEPOSIT CSD</t>
  </si>
  <si>
    <t>DEVELOPMENTAL DELAY REHABILITATIO</t>
  </si>
  <si>
    <t>DOBBS FERRY UFSD</t>
  </si>
  <si>
    <t>DUANESBURG CSD</t>
  </si>
  <si>
    <t>DUNDEE CSD</t>
  </si>
  <si>
    <t>DUNKIRK CITY SD</t>
  </si>
  <si>
    <t>DYNAMIC CENTER INC</t>
  </si>
  <si>
    <t>E&amp;D CHILDREN CENTER</t>
  </si>
  <si>
    <t>EARLY CHILDHD LNG CT GREENE CO</t>
  </si>
  <si>
    <t>EARLY CHILDHOOD ASSOCIATES</t>
  </si>
  <si>
    <t>EARLY CHILDHOOD INTERVENTION SERVICE</t>
  </si>
  <si>
    <t>EAST BLOOMFIELD CSD</t>
  </si>
  <si>
    <t>EAST GREENBUSH CSD</t>
  </si>
  <si>
    <t>EAST ISLIP UFSD</t>
  </si>
  <si>
    <t>EAST MEADOW UFSD</t>
  </si>
  <si>
    <t>EAST MORICHES UFSD</t>
  </si>
  <si>
    <t>EAST QUOGUE UFSD</t>
  </si>
  <si>
    <t>EAST RAMAPO CSD (SPRING VALLEY)</t>
  </si>
  <si>
    <t>EAST RIVER CHILD DEVELOPMENT CENTER</t>
  </si>
  <si>
    <t>EAST ROCHESTER UFSD</t>
  </si>
  <si>
    <t>EAST ROCKAWAY UFSD</t>
  </si>
  <si>
    <t>EAST SYRACUSE-MINOA CSD</t>
  </si>
  <si>
    <t>EAST WILLISTON UFSD</t>
  </si>
  <si>
    <t>EASTCHESTER UFSD</t>
  </si>
  <si>
    <t>EASTPORT-SOUTH MANOR CSD</t>
  </si>
  <si>
    <t>EDEN CSD</t>
  </si>
  <si>
    <t>EDEN II INST FOR AUTISTIC CHLDRN</t>
  </si>
  <si>
    <t>EIHAB CHILDREN'S SERVICES INC</t>
  </si>
  <si>
    <t>ELIZABETH PIERCE OLMSTED (BAWNY)</t>
  </si>
  <si>
    <t>ELMONT UFSD</t>
  </si>
  <si>
    <t>ELWOOD UFSD</t>
  </si>
  <si>
    <t>EMPOWERING MINDS THERAPY</t>
  </si>
  <si>
    <t>ERIE COUNTY MEDICAL CENTER</t>
  </si>
  <si>
    <t>EVANS-BRANT CSD (LAKE SHORE)</t>
  </si>
  <si>
    <t>FAIRPORT CSD</t>
  </si>
  <si>
    <t>FALLSBURG CSD</t>
  </si>
  <si>
    <t>FAMILY &amp; EDUCATIONAL CONSULTANTS</t>
  </si>
  <si>
    <t>FAMILY SERVICES OF WESTCHESTER</t>
  </si>
  <si>
    <t>FARMINGDALE UFSD</t>
  </si>
  <si>
    <t>FAYETTEVILLE-MANLIUS CSD</t>
  </si>
  <si>
    <t>FRANKLIN SQUARE UFSD</t>
  </si>
  <si>
    <t>FRANZISKA RACKER CENTERS, INC.</t>
  </si>
  <si>
    <t>FREDONIA CSD</t>
  </si>
  <si>
    <t>FREEPORT UFSD</t>
  </si>
  <si>
    <t>FRIENDSHIP CSD</t>
  </si>
  <si>
    <t>FULTON CITY SD</t>
  </si>
  <si>
    <t>GANRORMIC, INC., DBA WEE CAN GROUP F</t>
  </si>
  <si>
    <t>GARDEN CITY UFSD</t>
  </si>
  <si>
    <t>GATES-CHILI CSD</t>
  </si>
  <si>
    <t>GENESEE VALLEY CSD</t>
  </si>
  <si>
    <t>GERMANTOWN CSD</t>
  </si>
  <si>
    <t>GLENS FALLS CITY SD</t>
  </si>
  <si>
    <t>GLOVERSVILLE CITY SD</t>
  </si>
  <si>
    <t>GORHAM-MIDDLESEX CSD (MARCUS WHITMAN</t>
  </si>
  <si>
    <t>GOWANDA CSD</t>
  </si>
  <si>
    <t>GRANVILLE CSD</t>
  </si>
  <si>
    <t>GREAT NECK UFSD</t>
  </si>
  <si>
    <t>GREECE CSD</t>
  </si>
  <si>
    <t>GREEN CHIMNEY CHILDREN`S SVCS</t>
  </si>
  <si>
    <t>GUIDANCE CENTER THERAPEUTIC NURSERY</t>
  </si>
  <si>
    <t>GUILDERLAND CSD</t>
  </si>
  <si>
    <t>GUSTAVUS ADOLPHUS LEARNING CTR</t>
  </si>
  <si>
    <t>HAGEDORN LITTLE VILLAGE SCHOOL</t>
  </si>
  <si>
    <t>HALF HOLLOW HILLS CSD</t>
  </si>
  <si>
    <t>HALLEN SCHOOL (Hallen Center, Inc.)</t>
  </si>
  <si>
    <t>HAMPTON BAYS UFSD</t>
  </si>
  <si>
    <t>HANDICAPPED CHILDREN`S ASSOCIATION</t>
  </si>
  <si>
    <t>HARRISON CSD</t>
  </si>
  <si>
    <t>HARRISVILLE CSD</t>
  </si>
  <si>
    <t>HASTINGS-ON-HUDSON UFSD</t>
  </si>
  <si>
    <t>HAUPPAUGE UFSD</t>
  </si>
  <si>
    <t>HAVERSTRAW-STONY POINT CSD (NORTH RO</t>
  </si>
  <si>
    <t>HAWTHORNE CNTRY DAY (F/MARG CHAP)</t>
  </si>
  <si>
    <t>HEAR 2 LEARN, PLLC</t>
  </si>
  <si>
    <t>HEARING AND SPEECH OF WNY:</t>
  </si>
  <si>
    <t>HELEN KELLER SERVICES FOR THE BLIND</t>
  </si>
  <si>
    <t>HELPING HANDS CONSULTATIONS SERVICES</t>
  </si>
  <si>
    <t>HENDRICK HUDSON CSD</t>
  </si>
  <si>
    <t>HERRICKS UFSD</t>
  </si>
  <si>
    <t>HEWLETT-WOODMERE UFSD</t>
  </si>
  <si>
    <t>HICKSVILLE UFSD</t>
  </si>
  <si>
    <t>HILLSIDE CHILDRENS CTR SCHOOL</t>
  </si>
  <si>
    <t>HILTON CSD</t>
  </si>
  <si>
    <t>HOMER CSD</t>
  </si>
  <si>
    <t>HOOSIC VALLEY CSD</t>
  </si>
  <si>
    <t>HOOSICK FALLS CSD</t>
  </si>
  <si>
    <t>HORSEHEADS CSD</t>
  </si>
  <si>
    <t>HTA OF NEW YORK</t>
  </si>
  <si>
    <t>HUDSON FALLS CSD</t>
  </si>
  <si>
    <t>HUNTINGTON UFSD</t>
  </si>
  <si>
    <t>HYDE PARK CSD</t>
  </si>
  <si>
    <t>INFANT &amp; CHILD LEARNING CENTER</t>
  </si>
  <si>
    <t>INSPIRE CP (UCP ORANGE COUNTY)</t>
  </si>
  <si>
    <t>INTEGRATED TREATMENT SERVICES</t>
  </si>
  <si>
    <t>INTERACTIVE THERAPY GRP CONS., INC</t>
  </si>
  <si>
    <t>INTERDISPLNARY CTR F/CHLD DEV(ICCD)</t>
  </si>
  <si>
    <t>ISLAND PARK UFSD</t>
  </si>
  <si>
    <t>JCC NURSERY SCHOOL OF MID-WESTCHESTE</t>
  </si>
  <si>
    <t>JERICHO UFSD</t>
  </si>
  <si>
    <t>Jewish Board f/ Families &amp; Children</t>
  </si>
  <si>
    <t>JEWISH COMM CTR SI (FIRST FOOT FORW)</t>
  </si>
  <si>
    <t>JOHNSON CITY CSD</t>
  </si>
  <si>
    <t>JORDAN-ELBRIDGE CSD</t>
  </si>
  <si>
    <t>JUST KIDS EARLY CHILDHOOD CENTER</t>
  </si>
  <si>
    <t>KATHLEEN C. PHILLIPS SOLE PROP</t>
  </si>
  <si>
    <t>KATONAH-LEWISBORO UFSD</t>
  </si>
  <si>
    <t>KEW GARDENS SEP</t>
  </si>
  <si>
    <t>KIDS FIRST EVALUATION &amp; ADVOCACY CTR</t>
  </si>
  <si>
    <t>KIDS IN ACTION OF LONG ISLAND</t>
  </si>
  <si>
    <t>KIDS UNLIMITED PT,OT &amp; SLP, PLLC</t>
  </si>
  <si>
    <t>KIDZ THERAPY SERVICES, INC</t>
  </si>
  <si>
    <t>KINDERWISE LEARNING ASSOCIATES, LLC</t>
  </si>
  <si>
    <t>KINGS EDUCATIONAL SERVICES</t>
  </si>
  <si>
    <t>KINGS PARK CSD</t>
  </si>
  <si>
    <t>KINGSTON CITY SD</t>
  </si>
  <si>
    <t>LAKE PLACID CSD</t>
  </si>
  <si>
    <t>LAKE PLEASANT CSD</t>
  </si>
  <si>
    <t>LAKELAND CSD</t>
  </si>
  <si>
    <t>LANGUAGE EDUCATION AND PLAY(LEAP)</t>
  </si>
  <si>
    <t>LAWRENCE UFSD</t>
  </si>
  <si>
    <t>LEARNINGSPRING ELEMENTARY SCHOOL</t>
  </si>
  <si>
    <t>LIBERTY CSD</t>
  </si>
  <si>
    <t>LIBERTY RESOURCES PSYCHOLOGY, PHYSIC</t>
  </si>
  <si>
    <t>LINDENHURST UFSD</t>
  </si>
  <si>
    <t>LITTLE KINDER CORP</t>
  </si>
  <si>
    <t>LITTLE MEADOWS EARLY CHILDHOOD CNTR</t>
  </si>
  <si>
    <t>LIVERPOOL CSD</t>
  </si>
  <si>
    <t>LIVONIA CSD</t>
  </si>
  <si>
    <t>LOCKPORT CITY SD</t>
  </si>
  <si>
    <t>LOCUST VALLEY CSD</t>
  </si>
  <si>
    <t>LONG BEACH CITY SD</t>
  </si>
  <si>
    <t>LONG ISLAND DEVELOPMENTAL CONSULTING</t>
  </si>
  <si>
    <t>LONGWOOD CSD</t>
  </si>
  <si>
    <t>LOS NINOS EARLY CHILDHOOD SERVICES,I</t>
  </si>
  <si>
    <t>LYNCOURT UFSD</t>
  </si>
  <si>
    <t>MAHOPAC CSD</t>
  </si>
  <si>
    <t>MAINE-ENDWELL CSD</t>
  </si>
  <si>
    <t>MALONE CSD</t>
  </si>
  <si>
    <t>MAMA PROGRAM LLC</t>
  </si>
  <si>
    <t>MANHASSET UFSD</t>
  </si>
  <si>
    <t>MANUAL THERAPY CENTER, INC.</t>
  </si>
  <si>
    <t>MARIE PENSE CENTER LLC</t>
  </si>
  <si>
    <t>MARION K SALOMON AND ASSOCIATES INC</t>
  </si>
  <si>
    <t>MASSAPEQUA UFSD</t>
  </si>
  <si>
    <t>MATTITUCK-CUTCHOGUE UFSD</t>
  </si>
  <si>
    <t>MERRICK UFSD</t>
  </si>
  <si>
    <t>METRO THERAPY INC</t>
  </si>
  <si>
    <t>MEXICO CSD</t>
  </si>
  <si>
    <t>MIDDLE COUNTRY CSD</t>
  </si>
  <si>
    <t>MIDDLETOWN CITY SD</t>
  </si>
  <si>
    <t>MILESTONES CHILDREN'S CENTER</t>
  </si>
  <si>
    <t>MILL NECK MANOR SCHOOL FOR DEAF CHLD</t>
  </si>
  <si>
    <t>MINDS IN MOTION, INC.</t>
  </si>
  <si>
    <t>MINEOLA UFSD</t>
  </si>
  <si>
    <t>MINERVA CSD</t>
  </si>
  <si>
    <t>MONROE-WOODBURY CSD</t>
  </si>
  <si>
    <t>MONTAUK UFSD</t>
  </si>
  <si>
    <t>MT PLEASANT CSD</t>
  </si>
  <si>
    <t>MT SINAI UFSD</t>
  </si>
  <si>
    <t>NAPLES CSD</t>
  </si>
  <si>
    <t>NATA'S KIDS, INC.</t>
  </si>
  <si>
    <t>NEW DIRECTIONS YOUTH &amp; FAMILY SERV</t>
  </si>
  <si>
    <t>NEW HARTFORD CSD</t>
  </si>
  <si>
    <t>NEW HYDE PARK-GARDEN CITY PARK UFSD</t>
  </si>
  <si>
    <t>NEW PALTZ CSD</t>
  </si>
  <si>
    <t>NEW YORK CENTER FOR CHILD DEVELOPMEN</t>
  </si>
  <si>
    <t>NEW YORK THERAPY PLACEMENT SERVICES</t>
  </si>
  <si>
    <t>NEWARK CSD</t>
  </si>
  <si>
    <t>NEWBURGH CITY SD</t>
  </si>
  <si>
    <t>NIAGARA-WHEATFIELD CSD</t>
  </si>
  <si>
    <t>NISKAYUNA CSD</t>
  </si>
  <si>
    <t>NORTH BABYLON UFSD</t>
  </si>
  <si>
    <t>NORTH BELLMORE UFSD</t>
  </si>
  <si>
    <t>NORTH COLONIE CSD</t>
  </si>
  <si>
    <t>NORTH ROSE-WOLCOTT CSD</t>
  </si>
  <si>
    <t>NORTH SHORE CSD</t>
  </si>
  <si>
    <t>NORTHEAST CSD</t>
  </si>
  <si>
    <t>NORTHEAST PARENT &amp; CHILD SOCIETY</t>
  </si>
  <si>
    <t>NORTHPORT-EAST NORTHPORT UFSD</t>
  </si>
  <si>
    <t>NORTHVILLE CSD</t>
  </si>
  <si>
    <t>NYS ARC COLUMBIA COUNTY (COARC)</t>
  </si>
  <si>
    <t>NYS ARC, INC.-SUFFOLK CHAPTER-SAUL &amp;</t>
  </si>
  <si>
    <t>NYSARC INC WESTCHESTER CTY Chapter</t>
  </si>
  <si>
    <t>OCEANSIDE UFSD</t>
  </si>
  <si>
    <t>OGDENSBURG CITY SD</t>
  </si>
  <si>
    <t>ONEONTA CITY SD</t>
  </si>
  <si>
    <t>ORCHARD PARK CSD</t>
  </si>
  <si>
    <t>ORCHARD SCHOOL-ANDRUS CHILD HOME</t>
  </si>
  <si>
    <t>OSSINING UFSD</t>
  </si>
  <si>
    <t>OSWEGO CITY SD</t>
  </si>
  <si>
    <t>OTSEGO COUNTY SEIT</t>
  </si>
  <si>
    <t>OYSTER BAY-EAST NORWICH CSD</t>
  </si>
  <si>
    <t>PALMYRA-MACEDON CSD</t>
  </si>
  <si>
    <t>PARKSIDE SCHOOL-ONONDAGA NYSARC</t>
  </si>
  <si>
    <t>PAUL INST OF MAINSTREAM SVCS (THE)</t>
  </si>
  <si>
    <t>PEAK SERVICES FOR CHILDREN</t>
  </si>
  <si>
    <t>PELHAM UFSD</t>
  </si>
  <si>
    <t>PENFIELD CSD</t>
  </si>
  <si>
    <t>PENN YAN CSD</t>
  </si>
  <si>
    <t>PHELPS-CLIFTON SPRINGS CSD</t>
  </si>
  <si>
    <t>PHOENIX CSD</t>
  </si>
  <si>
    <t>PINE PLAINS CSD</t>
  </si>
  <si>
    <t>PINE VALLEY CSD (SOUTH DAYTON)</t>
  </si>
  <si>
    <t>PITTSFORD CSD</t>
  </si>
  <si>
    <t>PLAINEDGE UFSD</t>
  </si>
  <si>
    <t>PLAINVIEW-OLD BETHPAGE CSD</t>
  </si>
  <si>
    <t>PLEASANTVILLE UFSD</t>
  </si>
  <si>
    <t>PORT CHESTER-RYE UFSD</t>
  </si>
  <si>
    <t>PORT JEFFERSON UFSD</t>
  </si>
  <si>
    <t>POUGHKEEPSIE CITY SD</t>
  </si>
  <si>
    <t>PROGRAMS FOR LITTLE LEARNERS</t>
  </si>
  <si>
    <t>PSYCHOTHERAPEUTIC EVAL PROG-PEP INC</t>
  </si>
  <si>
    <t>PULASKI CSD</t>
  </si>
  <si>
    <t>PUTNAM VALLEY CSD</t>
  </si>
  <si>
    <t>QUEENS SERVICES FOR AUTISTIC CHILDRE</t>
  </si>
  <si>
    <t>QUEENSBURY UFSD</t>
  </si>
  <si>
    <t>RENSSELAER CITY SD</t>
  </si>
  <si>
    <t>RIVENDELL SCHOOL</t>
  </si>
  <si>
    <t>RIVERHEAD CSD</t>
  </si>
  <si>
    <t>ROCHESTER HEARING &amp; SPEECH CENTER</t>
  </si>
  <si>
    <t>ROSLYN UFSD</t>
  </si>
  <si>
    <t>ROTTERDAM-MOHONASEN CSD</t>
  </si>
  <si>
    <t>ROXBURY CSD</t>
  </si>
  <si>
    <t>RYE CITY SD</t>
  </si>
  <si>
    <t>SACHEM CSD</t>
  </si>
  <si>
    <t>SAG HARBOR UFSD</t>
  </si>
  <si>
    <t>SALAMANCA CITY SD</t>
  </si>
  <si>
    <t>SALMON RIVER CSD</t>
  </si>
  <si>
    <t>SARANAC LAKE CSD</t>
  </si>
  <si>
    <t>SAYVILLE UFSD</t>
  </si>
  <si>
    <t>SCHALMONT CSD</t>
  </si>
  <si>
    <t>SCHENEVUS CSD</t>
  </si>
  <si>
    <t>SCHODACK CSD</t>
  </si>
  <si>
    <t>SCHUYLERVILLE CSD</t>
  </si>
  <si>
    <t>SCOTIA-GLENVILLE CSD</t>
  </si>
  <si>
    <t>SEAFORD UFSD</t>
  </si>
  <si>
    <t>SETON FOUNDATION FOR LEARNING</t>
  </si>
  <si>
    <t>SEWANHAKA CENTRAL HS DISTRICT</t>
  </si>
  <si>
    <t>SHEMA KOLAINU - HEAR OUR VOICES</t>
  </si>
  <si>
    <t>SHENENDEHOWA CSD</t>
  </si>
  <si>
    <t>SHERBURNE-EARLVILLE CSD</t>
  </si>
  <si>
    <t>SIDNEY CSD</t>
  </si>
  <si>
    <t>SIMPLY SPECIAL EARLY LEARNING CENTER</t>
  </si>
  <si>
    <t>SMITHTOWN CSD</t>
  </si>
  <si>
    <t>SODUS CSD</t>
  </si>
  <si>
    <t>SOMERS CSD</t>
  </si>
  <si>
    <t>SOUTH COLONIE CSD</t>
  </si>
  <si>
    <t>SOUTH COUNTRY CSD</t>
  </si>
  <si>
    <t>SOUTH GLENS FALLS CSD</t>
  </si>
  <si>
    <t>SOUTH JEFFERSON CSD</t>
  </si>
  <si>
    <t>SOUTH KORTRIGHT CSD</t>
  </si>
  <si>
    <t>SOUTH SENECA CSD</t>
  </si>
  <si>
    <t>SOUTHAMPTON UFSD</t>
  </si>
  <si>
    <t>SPACKENKILL UFSD</t>
  </si>
  <si>
    <t>SPEC-ED ASSOC, INC</t>
  </si>
  <si>
    <t>SPENCER-VAN ETTEN CSD</t>
  </si>
  <si>
    <t>SPOTTED ZEBRA LEARNING CENTER</t>
  </si>
  <si>
    <t>SPRINGS UFSD</t>
  </si>
  <si>
    <t>SPRINGVILLE-GRIFFITH INST CSD</t>
  </si>
  <si>
    <t>ST CATHERINE'S CENTER FOR CHILDREN</t>
  </si>
  <si>
    <t>ST CHRISTOPHER OTTILIE, FAMILY OF SV</t>
  </si>
  <si>
    <t>ST MARY`S HOSPITAL FOR CHILDREN</t>
  </si>
  <si>
    <t>STARTING POINT SERVICES FOR CHILDREN</t>
  </si>
  <si>
    <t>STATEN ISLAND MENTAL/ ELIZ W POUCH</t>
  </si>
  <si>
    <t>STEP UP THERAPY SERVICES PT, OT, SLP</t>
  </si>
  <si>
    <t>STILLWATER CSD</t>
  </si>
  <si>
    <t>SUFFOLK COUNTY SEIT</t>
  </si>
  <si>
    <t>SUNSHINE DEVELOPMENTAL SCHOOL</t>
  </si>
  <si>
    <t>SUNSHINE RN, PT, OT, SLP &amp; PSYCHOLOG</t>
  </si>
  <si>
    <t>SUSAN E WAGNER CHILD CARE CTR</t>
  </si>
  <si>
    <t>SWEET HOME CSD</t>
  </si>
  <si>
    <t>SYOSSET CSD</t>
  </si>
  <si>
    <t>TARRYTOWNS UFSD</t>
  </si>
  <si>
    <t>TEDDY BEAR DAY CARE</t>
  </si>
  <si>
    <t>THERAPY PROS O.T. &amp; EDUCATIONAL SERV</t>
  </si>
  <si>
    <t>THREE VILLAGE CSD</t>
  </si>
  <si>
    <t>THROUGH AGES, INC.</t>
  </si>
  <si>
    <t>TICONDEROGA CSD</t>
  </si>
  <si>
    <t>TILTON SCH. @ HOUSE OF GOOD SHEPHARD</t>
  </si>
  <si>
    <t>TRI-VALLEY CSD</t>
  </si>
  <si>
    <t>TROY CITY SD</t>
  </si>
  <si>
    <t>UCP - ASSOC GREATER SUFFOLK INC</t>
  </si>
  <si>
    <t>UCP CHEMUNG COUNTY-Able2</t>
  </si>
  <si>
    <t>UCP OF NASSAU COUNTY - Child Lr. Ctr</t>
  </si>
  <si>
    <t>UCP PUTNAM- SO DUTCHESS-HUD CM SR</t>
  </si>
  <si>
    <t>UNION CHILD DAY CARE CENTER INC</t>
  </si>
  <si>
    <t>UNIONDALE UFSD</t>
  </si>
  <si>
    <t>UNITED COMMUNITY SERVICES, INC</t>
  </si>
  <si>
    <t>UPPER MANHATTAN MENTAL HEALTH CENTER</t>
  </si>
  <si>
    <t>UTICA CITY SD</t>
  </si>
  <si>
    <t>VALLEY STREAM 13 UFSD</t>
  </si>
  <si>
    <t>VALLEY STREAM 30 UFSD</t>
  </si>
  <si>
    <t>VARIETY CHILD LEARNING CENTER</t>
  </si>
  <si>
    <t>VICTOR CSD</t>
  </si>
  <si>
    <t>VILLA OF HOPE (THE) (ST JOSEPH'S)</t>
  </si>
  <si>
    <t>WANTAGH UFSD</t>
  </si>
  <si>
    <t>WAPPINGERS CSD</t>
  </si>
  <si>
    <t>WATERFORD-HALFMOON UFSD</t>
  </si>
  <si>
    <t>WATERTOWN CITY SD</t>
  </si>
  <si>
    <t>WATERVLIET CITY SD</t>
  </si>
  <si>
    <t>WATKINS GLEN CSD</t>
  </si>
  <si>
    <t>WAYNE CSD</t>
  </si>
  <si>
    <t>WEBSTER CSD</t>
  </si>
  <si>
    <t>WESCOP THERA NUSRY/EARLY YEARS</t>
  </si>
  <si>
    <t>WEST BABYLON UFSD</t>
  </si>
  <si>
    <t>WEST IRONDEQUOIT CSD</t>
  </si>
  <si>
    <t>WESTBURY UFSD</t>
  </si>
  <si>
    <t>WESTCHESTER COUNTY SEIT</t>
  </si>
  <si>
    <t>WESTCHESTER EXCEPTIONAL CHLDRN, INC</t>
  </si>
  <si>
    <t>WESTCHESTER SCHOOL FOR SPEC CHLDRN</t>
  </si>
  <si>
    <t>WHITE PLAINS CITY SD</t>
  </si>
  <si>
    <t>WILLIAM FLOYD UFSD</t>
  </si>
  <si>
    <t>WILLIAMSBURG INFANT &amp; EARLY CHILDHOO</t>
  </si>
  <si>
    <t>WILLIAMSVILLE CSD</t>
  </si>
  <si>
    <t>WINDHAM-ASHLAND-JEWETT CSD</t>
  </si>
  <si>
    <t>WORDS 'N MOTION, PLLC</t>
  </si>
  <si>
    <t>WYANDANCH UFSD</t>
  </si>
  <si>
    <t>YELED V`YALDA HEADSTART</t>
  </si>
  <si>
    <t>YONKERS CITY SD</t>
  </si>
  <si>
    <t>YORKSHIRE-PIONEER CSD</t>
  </si>
  <si>
    <t>YORKTOWN CSD</t>
  </si>
  <si>
    <t>ALBANY COUNTY SEIT</t>
  </si>
  <si>
    <t>Parsons Child and Family Center</t>
  </si>
  <si>
    <t>EARLY CHLDHD LRNG (CIRCLE / FRIENDS)</t>
  </si>
  <si>
    <t>OLEAN CITY SD</t>
  </si>
  <si>
    <t>PORTVILLE CSD</t>
  </si>
  <si>
    <t>BEMUS POINT CSD</t>
  </si>
  <si>
    <t>TACONIC HILLS CSD</t>
  </si>
  <si>
    <t>MARGARETVILLE CSD</t>
  </si>
  <si>
    <t>PAWLING CSD</t>
  </si>
  <si>
    <t>BRIGHT BEGINNINGS(MARANATHA HUMAN SV</t>
  </si>
  <si>
    <t>THE SUMMIT CENTER - LANG DEV PROG</t>
  </si>
  <si>
    <t>CANTALICIAN CTR FOR LEARNING, INC</t>
  </si>
  <si>
    <t>LANCASTER CSD</t>
  </si>
  <si>
    <t>BRUSHTON-MOIRA CSD</t>
  </si>
  <si>
    <t>JOHNSTOWN CITY SD</t>
  </si>
  <si>
    <t>BROADALBIN-PERTH CSD</t>
  </si>
  <si>
    <t>CATSKILL CSD</t>
  </si>
  <si>
    <t>LONG ISLAND INFANT DEVELOPMENTAL PRO</t>
  </si>
  <si>
    <t>WEST HEMPSTEAD UFSD</t>
  </si>
  <si>
    <t>NORTH MERRICK UFSD</t>
  </si>
  <si>
    <t>SHELTERING ARMS CHLD &amp; FAM SRVS</t>
  </si>
  <si>
    <t>CATHERINE LABOURE SPEC ED PROG</t>
  </si>
  <si>
    <t>OMNI CHILDHOOD CENTER, INC.</t>
  </si>
  <si>
    <t>ISLAND CHILD DEVELOPMENT SERVICES</t>
  </si>
  <si>
    <t>TIEGERMAN SCHOOL</t>
  </si>
  <si>
    <t>ARC ONEIDA - LEWIS CHAPTER</t>
  </si>
  <si>
    <t>AccessCNY (frm Enable-UCP Syracuse)</t>
  </si>
  <si>
    <t>BOCES WAYNE-FINGER LAKES</t>
  </si>
  <si>
    <t>LAURENS CSD</t>
  </si>
  <si>
    <t>SPRINGBROOK NEW YORK, INC.</t>
  </si>
  <si>
    <t>LANSINGBURGH CSD</t>
  </si>
  <si>
    <t>A CHILD'S PLACE AT UNITY HOUSE</t>
  </si>
  <si>
    <t>NYACK UFSD</t>
  </si>
  <si>
    <t>CANTON CSD</t>
  </si>
  <si>
    <t>GOUVERNEUR CSD</t>
  </si>
  <si>
    <t>NORWOOD-NORFOLK CSD</t>
  </si>
  <si>
    <t>POTSDAM CSD</t>
  </si>
  <si>
    <t>SCHENECTADY CITY SD</t>
  </si>
  <si>
    <t>ODESSA-MONTOUR CSD</t>
  </si>
  <si>
    <t>PRATTSBURGH CSD</t>
  </si>
  <si>
    <t>AMITYVILLE UFSD</t>
  </si>
  <si>
    <t>ISLIP UFSD</t>
  </si>
  <si>
    <t>SHELTER ISLAND UFSD</t>
  </si>
  <si>
    <t>BRIDGEHAMPTON UFSD</t>
  </si>
  <si>
    <t>OWEGO-APALACHIN CSD</t>
  </si>
  <si>
    <t>EDGEMONT UFSD</t>
  </si>
  <si>
    <t>CHAPPAQUA CSD</t>
  </si>
  <si>
    <t>LETCHWORTH CSD</t>
  </si>
  <si>
    <t>BANGLADESH AMERICAN ASSOCIATION</t>
  </si>
  <si>
    <t>THER RESOURCES PHYS, OCC &amp; SPEECH</t>
  </si>
  <si>
    <t>MID-HUDSON CONSULTANTS CORP.</t>
  </si>
  <si>
    <t>BUILDING BLOCKS LEARNING CENTER, LLC</t>
  </si>
  <si>
    <t>ASSOCIATES FOR BILINGUAL CHILD DE</t>
  </si>
  <si>
    <t>ALL SERVICES FOR KIDS, INC.</t>
  </si>
  <si>
    <t>S.E.E.D.S. OF THE WILLISTONS, INC.</t>
  </si>
  <si>
    <t>KIDS TIME DEVELOPMENTAL SERVICES, PL</t>
  </si>
  <si>
    <t>FINGER LAKES THERAPY WORKS, PLLC</t>
  </si>
  <si>
    <t>SOUTHTOWNS CHILDREN'S SLP, PT, OT</t>
  </si>
  <si>
    <t>BRIGHT STARTS OF CNY, LLC</t>
  </si>
  <si>
    <t>ROOM TO BLOOM THERAPY SERVICES, LLC</t>
  </si>
  <si>
    <t>LEARNING TOGETHER, INC.</t>
  </si>
  <si>
    <t>FIELD OF DREAMS, INC.</t>
  </si>
  <si>
    <t>SCH CODE</t>
  </si>
  <si>
    <t>$11.01 - $11.24</t>
  </si>
  <si>
    <t>2 Month Care Days (SED-1 line 100/SS-14 line 9)</t>
  </si>
  <si>
    <t>10 Month Care Days (SED-1 line 100/SS-14 line 28)</t>
  </si>
  <si>
    <t>Total Care Days</t>
  </si>
  <si>
    <t>SED Use only:</t>
  </si>
  <si>
    <t>$10.01 - 10.24</t>
  </si>
  <si>
    <t>2018-19 School Year Salary Data</t>
  </si>
  <si>
    <t>2018-19 Mimumum Wage Salary &amp; Benefit Increase:</t>
  </si>
  <si>
    <t>2018-19 School Year Fringe Benefits Data</t>
  </si>
  <si>
    <t>2018-19 CFR-1 line 18 - Mandated Fringe Benefits</t>
  </si>
  <si>
    <t>2018-19 CFR-1 line 16 - Personal Services</t>
  </si>
  <si>
    <t>2018-19 CFR-3 line 3 - Mandated Fringe Benefits</t>
  </si>
  <si>
    <t>2018-19 CFR-3 line 1 - Personal Services</t>
  </si>
  <si>
    <t>2018-19 Mandated Program Fringe Percent</t>
  </si>
  <si>
    <t>2018-19 Mandated Admin Fringe Percent</t>
  </si>
  <si>
    <t>2018-19 School Year Enrollment Data</t>
  </si>
  <si>
    <t>2018-19 Care Days (Per SED-1/SS-14)</t>
  </si>
  <si>
    <t>2018-19 Salary and benefits per diem</t>
  </si>
  <si>
    <t>2018-19 Regional Maximum Increase %</t>
  </si>
  <si>
    <t>2018-19 Salary &amp; benefits Per Diem Increase above RMI</t>
  </si>
  <si>
    <t>2018-19 Salary &amp; benefits Increase above RMI due to MW</t>
  </si>
  <si>
    <t>$11.01 - 11.24</t>
  </si>
  <si>
    <t>$12.01 - $12.24</t>
  </si>
  <si>
    <t>2017-18 Salary and benefits per diem + RMI%</t>
  </si>
  <si>
    <t xml:space="preserve">By submitting this report, I attest that the submitted information was completed to the best of my knowledge and ability and is true and complete.  I also certify to the best of my knowledge and belief that the funding my program will receive as reflected in the 2018-19 and/or 2019-20 minimum wage maximum waiver amount will be used to support direct employee salary costs and related fringe benefits expenses incurred and the above stated school/program was in compliance with the minimum wage act pursuant to section 652 of the labor law during the 2016-17 school year.I will provide any supporting documentation requested by the State Education Department, and/or any other enforcement, audit or oversight agency and/or body, upon request. </t>
  </si>
  <si>
    <r>
      <t xml:space="preserve">2018-19 Reconciliation Rate Minimum Wage Maximum </t>
    </r>
    <r>
      <rPr>
        <b/>
        <u/>
        <sz val="12"/>
        <color indexed="8"/>
        <rFont val="Calibri"/>
        <family val="2"/>
      </rPr>
      <t>Waiver</t>
    </r>
    <r>
      <rPr>
        <b/>
        <sz val="12"/>
        <color indexed="8"/>
        <rFont val="Calibri"/>
        <family val="2"/>
      </rPr>
      <t xml:space="preserve"> Amount</t>
    </r>
  </si>
  <si>
    <t>Option 1</t>
  </si>
  <si>
    <t>Option 2</t>
  </si>
  <si>
    <t>Option 3</t>
  </si>
  <si>
    <t>2017-18 MW program salaries at 2018-19 MW</t>
  </si>
  <si>
    <t>2017-18 MW agency admin salaries at 2018-19 MW</t>
  </si>
  <si>
    <t>2017-18 MW Program Staff Fringe Benefits</t>
  </si>
  <si>
    <t>2017-18 MW Agency admin Staff Fringe Benefits</t>
  </si>
  <si>
    <t>Total 2018-19 MW Salaries and Benefits</t>
  </si>
  <si>
    <t>2017-18 Care Days</t>
  </si>
  <si>
    <t>2018-19 MW Per diem</t>
  </si>
  <si>
    <t>2018-19 MW  Increase above RMI</t>
  </si>
  <si>
    <t>Total costs in rate</t>
  </si>
  <si>
    <t>Data:</t>
  </si>
  <si>
    <r>
      <t xml:space="preserve">17-18 Per Diem costs of </t>
    </r>
    <r>
      <rPr>
        <u/>
        <sz val="11"/>
        <color theme="1"/>
        <rFont val="Calibri"/>
        <family val="2"/>
        <scheme val="minor"/>
      </rPr>
      <t>all staff</t>
    </r>
    <r>
      <rPr>
        <sz val="11"/>
        <color theme="1"/>
        <rFont val="Calibri"/>
        <family val="2"/>
        <scheme val="minor"/>
      </rPr>
      <t xml:space="preserve"> below 18-19 minimum wage</t>
    </r>
  </si>
  <si>
    <t>Total cost of 17-18 hours at 18-19 minimum wage</t>
  </si>
  <si>
    <t>18-19 per diem - minimum wage earners</t>
  </si>
  <si>
    <r>
      <t xml:space="preserve">17-18 Per Diem costs of </t>
    </r>
    <r>
      <rPr>
        <u/>
        <sz val="11"/>
        <color theme="1"/>
        <rFont val="Calibri"/>
        <family val="2"/>
        <scheme val="minor"/>
      </rPr>
      <t>all staff</t>
    </r>
    <r>
      <rPr>
        <sz val="11"/>
        <color theme="1"/>
        <rFont val="Calibri"/>
        <family val="2"/>
        <scheme val="minor"/>
      </rPr>
      <t xml:space="preserve"> below 19-20 minimum wage</t>
    </r>
  </si>
  <si>
    <t>Total cost of 17-18 hours at 19-20 minimum wage</t>
  </si>
  <si>
    <t>19-20 per diem - minimum wage earners</t>
  </si>
  <si>
    <t>= Per Diem cost of 19-20 minimum wage earners already in rate</t>
  </si>
  <si>
    <t>= Per Diem cost of 18-19 minimum wage earners already in rate</t>
  </si>
  <si>
    <t>Hours/Salaries used to calculate 2018-19 minimum wage impacts</t>
  </si>
  <si>
    <t>Per Diem Increase x 18-19 caredays</t>
  </si>
  <si>
    <t>COLA growth 2018-19</t>
  </si>
  <si>
    <t>COLA growth 2019-20</t>
  </si>
  <si>
    <t>+ COLA</t>
  </si>
  <si>
    <t>2017-18</t>
  </si>
  <si>
    <t>2018-19</t>
  </si>
  <si>
    <t>2019-20</t>
  </si>
  <si>
    <t>Program Enrollment Data</t>
  </si>
  <si>
    <t>17-18 cost of program employees under 18-19 minimum wage</t>
  </si>
  <si>
    <t>x Program Fringe Rate</t>
  </si>
  <si>
    <t>17-18 cost of agency admin employees under 18-19 minimum wage</t>
  </si>
  <si>
    <t>x Agency admin Fringe Rate</t>
  </si>
  <si>
    <t>x Agency Admin Fringe Rate</t>
  </si>
  <si>
    <t>17-18 cost of program employees under 19-20 minimum wage</t>
  </si>
  <si>
    <t>17-18 cost of agency admin employees under 19-20 minimum wage</t>
  </si>
  <si>
    <t>+ 2 years COLAs</t>
  </si>
  <si>
    <t>Increase Per Diem x 19-20 caredays</t>
  </si>
  <si>
    <t xml:space="preserve">Employees Working in the Five Counties of New York City </t>
  </si>
  <si>
    <t xml:space="preserve">Employees Working in All Counties Outside of New York City Counties, Long Island Counties or Westchester County </t>
  </si>
  <si>
    <t>Total Hours  Employed Staff were Paid at each of the following Hourly Wages:</t>
  </si>
  <si>
    <t>$9.71 - $9.99</t>
  </si>
  <si>
    <t>$10.00 - $10.24</t>
  </si>
  <si>
    <t>$10.25 - $10.39</t>
  </si>
  <si>
    <t>$10.41 - $10.64</t>
  </si>
  <si>
    <t>$10.65 - $10.89</t>
  </si>
  <si>
    <t>$10.90-$11.14</t>
  </si>
  <si>
    <t>$11.15 - $11.39</t>
  </si>
  <si>
    <t>$11.40 - $11.64</t>
  </si>
  <si>
    <t>$11.65 - $11.79</t>
  </si>
  <si>
    <t>$11.50 - $11.79</t>
  </si>
  <si>
    <t>$11.00 - $11.24</t>
  </si>
  <si>
    <t xml:space="preserve">Calculation of 2018-19 and 2019-20 minimum wage impacts </t>
  </si>
  <si>
    <t>2017-18 Mandated Program Fringe Rate</t>
  </si>
  <si>
    <t>2017-18 Mandated Admin Fringe Rate</t>
  </si>
  <si>
    <t>Program % of Agency Administration</t>
  </si>
  <si>
    <t xml:space="preserve">Program Admin % </t>
  </si>
  <si>
    <t xml:space="preserve">2017-18 Agency Admin. Allocation CFR-1 line 65 </t>
  </si>
  <si>
    <t>2017-18 Net Agency Admin. CFR-3 line 42</t>
  </si>
  <si>
    <t>Program/Site Staff</t>
  </si>
  <si>
    <t>Agency Admin Staff</t>
  </si>
  <si>
    <t>&lt;/= $11.13/$11.00</t>
  </si>
  <si>
    <t>&lt;/= $11.87/$11.62</t>
  </si>
  <si>
    <t>&lt;/= $13.62/$13.37</t>
  </si>
  <si>
    <t>&lt;/= $14.37/$13.87</t>
  </si>
  <si>
    <t>&lt;/= $10.40/$10.32</t>
  </si>
  <si>
    <t>&lt;/= $10.77/$10.53</t>
  </si>
  <si>
    <t>+ 18-19 per diem minimum wage costs already included + growth</t>
  </si>
  <si>
    <t>Salary Bands Prek/SA:</t>
  </si>
  <si>
    <t>2020-21</t>
  </si>
  <si>
    <t>2016-17</t>
  </si>
  <si>
    <t>18-19 Projected Program Costs at MW rate (hours under MW x MW rate)</t>
  </si>
  <si>
    <t>18-19 Projected Agency Admin Costs at MW  (hours under MW x MW rate)</t>
  </si>
  <si>
    <t>19-20 Projected Program Costs at MW rate (hours under MW x MW rate)</t>
  </si>
  <si>
    <t>19-20 Projected Agency Admin Costs at MW (hours under MW x MW rate)</t>
  </si>
  <si>
    <t>Long Island/ Westchester</t>
  </si>
  <si>
    <t>Rest of State</t>
  </si>
  <si>
    <t xml:space="preserve">2018-19 Reconciliation Rate - Minimum Wage Cost </t>
  </si>
  <si>
    <t xml:space="preserve">2019-20 Reconciliation Rate - Minimum Wage Cost </t>
  </si>
  <si>
    <t>2018-19 average MW rate</t>
  </si>
  <si>
    <t>2019-20 average MW rate</t>
  </si>
  <si>
    <t>Funding Request - 2018-19 and 2019-20 Reconciliation Rates</t>
  </si>
  <si>
    <t>2017-18 Wage Data is Used in the Survey to calculate 2018-19 and 2019-20 Reconcilation Maximum Rate Adjustments</t>
  </si>
  <si>
    <r>
      <t>If you have direct Employed Staff who work in one of the five counties of New York City, report information on the</t>
    </r>
    <r>
      <rPr>
        <b/>
        <sz val="12"/>
        <color indexed="8"/>
        <rFont val="Calibri"/>
        <family val="2"/>
      </rPr>
      <t xml:space="preserve"> "NYC 1718 salary data"</t>
    </r>
    <r>
      <rPr>
        <sz val="12"/>
        <color indexed="8"/>
        <rFont val="Calibri"/>
        <family val="2"/>
      </rPr>
      <t xml:space="preserve"> tab. </t>
    </r>
  </si>
  <si>
    <r>
      <t xml:space="preserve">If you have direct Employed Staff who work in Long Island and/or Westchester, report information on the </t>
    </r>
    <r>
      <rPr>
        <b/>
        <sz val="12"/>
        <color indexed="8"/>
        <rFont val="Calibri"/>
        <family val="2"/>
      </rPr>
      <t>"LI-W 1718 salary data"</t>
    </r>
    <r>
      <rPr>
        <sz val="12"/>
        <color indexed="8"/>
        <rFont val="Calibri"/>
        <family val="2"/>
      </rPr>
      <t xml:space="preserve"> tab. </t>
    </r>
  </si>
  <si>
    <r>
      <t xml:space="preserve">If you have direct Employed Staff who work in any other area of New York State outside of the five New York City counties, Long Island counties, and Westchester County, report information on the </t>
    </r>
    <r>
      <rPr>
        <b/>
        <sz val="12"/>
        <color indexed="8"/>
        <rFont val="Calibri"/>
        <family val="2"/>
      </rPr>
      <t>"ROS 1718 salary data"</t>
    </r>
    <r>
      <rPr>
        <sz val="12"/>
        <color indexed="8"/>
        <rFont val="Calibri"/>
        <family val="2"/>
      </rPr>
      <t xml:space="preserve"> tab.</t>
    </r>
  </si>
  <si>
    <r>
      <t xml:space="preserve">2019-20 Reconciliation Rate Minimum Wage Maximum </t>
    </r>
    <r>
      <rPr>
        <b/>
        <u/>
        <sz val="12"/>
        <color indexed="8"/>
        <rFont val="Calibri"/>
        <family val="2"/>
      </rPr>
      <t>Waiver</t>
    </r>
    <r>
      <rPr>
        <b/>
        <sz val="12"/>
        <color indexed="8"/>
        <rFont val="Calibri"/>
        <family val="2"/>
      </rPr>
      <t xml:space="preserve"> Amount</t>
    </r>
  </si>
  <si>
    <t xml:space="preserve">Calculated based on 2017-18 data: See the Minimum Wage Calculations worksheet for details. </t>
  </si>
  <si>
    <t xml:space="preserve">Date: </t>
  </si>
  <si>
    <t>2020-21 Minimum Wage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</si>
</sst>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quot;$&quot;#,##0.00"/>
    <numFmt numFmtId="165" formatCode="000000000000"/>
    <numFmt numFmtId="166" formatCode="&quot;$&quot;#,##0"/>
    <numFmt numFmtId="167" formatCode="[&lt;=9999999]###\-####;\(###\)\ ###\-####"/>
    <numFmt numFmtId="168" formatCode="m/d/yyyy;@"/>
    <numFmt numFmtId="169" formatCode="0.000"/>
  </numFmts>
  <fonts count="34" x14ac:knownFonts="1">
    <font>
      <sz val="11"/>
      <color theme="1"/>
      <name val="Calibri"/>
      <family val="2"/>
      <scheme val="minor"/>
    </font>
    <font>
      <sz val="11"/>
      <color indexed="8"/>
      <name val="Calibri"/>
      <family val="2"/>
    </font>
    <font>
      <b/>
      <sz val="11"/>
      <color indexed="8"/>
      <name val="Calibri"/>
      <family val="2"/>
    </font>
    <font>
      <sz val="12"/>
      <name val="Microsoft Sans Serif"/>
      <family val="2"/>
    </font>
    <font>
      <sz val="10"/>
      <color indexed="8"/>
      <name val="Arial"/>
      <family val="2"/>
    </font>
    <font>
      <sz val="12"/>
      <color indexed="8"/>
      <name val="Arial"/>
      <family val="2"/>
    </font>
    <font>
      <sz val="12"/>
      <color indexed="8"/>
      <name val="Arial"/>
      <family val="2"/>
    </font>
    <font>
      <sz val="11"/>
      <color indexed="22"/>
      <name val="Calibri"/>
      <family val="2"/>
    </font>
    <font>
      <sz val="12"/>
      <color indexed="8"/>
      <name val="Calibri"/>
      <family val="2"/>
    </font>
    <font>
      <b/>
      <sz val="12"/>
      <color indexed="8"/>
      <name val="Calibri"/>
      <family val="2"/>
    </font>
    <font>
      <b/>
      <sz val="11"/>
      <color indexed="22"/>
      <name val="Calibri"/>
      <family val="2"/>
    </font>
    <font>
      <u/>
      <sz val="11"/>
      <color indexed="8"/>
      <name val="Calibri"/>
      <family val="2"/>
    </font>
    <font>
      <b/>
      <sz val="14"/>
      <color indexed="8"/>
      <name val="Calibri"/>
      <family val="2"/>
    </font>
    <font>
      <strike/>
      <sz val="11"/>
      <color indexed="8"/>
      <name val="Calibri"/>
      <family val="2"/>
    </font>
    <font>
      <vertAlign val="superscript"/>
      <sz val="11"/>
      <color indexed="8"/>
      <name val="Calibri"/>
      <family val="2"/>
    </font>
    <font>
      <sz val="11"/>
      <name val="Calibri"/>
      <family val="2"/>
    </font>
    <font>
      <b/>
      <sz val="20"/>
      <color indexed="8"/>
      <name val="Calibri"/>
      <family val="2"/>
    </font>
    <font>
      <b/>
      <u/>
      <sz val="12"/>
      <color indexed="8"/>
      <name val="Calibri"/>
      <family val="2"/>
    </font>
    <font>
      <b/>
      <strike/>
      <sz val="12"/>
      <color indexed="8"/>
      <name val="Calibri"/>
      <family val="2"/>
    </font>
    <font>
      <b/>
      <sz val="10.5"/>
      <color indexed="8"/>
      <name val="Calibri"/>
      <family val="2"/>
    </font>
    <font>
      <sz val="11"/>
      <color indexed="43"/>
      <name val="Calibri"/>
      <family val="2"/>
    </font>
    <font>
      <sz val="8"/>
      <name val="Calibri"/>
      <family val="2"/>
    </font>
    <font>
      <b/>
      <u/>
      <sz val="11"/>
      <color indexed="8"/>
      <name val="Calibri"/>
      <family val="2"/>
    </font>
    <font>
      <sz val="12"/>
      <color theme="1"/>
      <name val="Calibri"/>
      <family val="2"/>
      <scheme val="minor"/>
    </font>
    <font>
      <b/>
      <sz val="11"/>
      <color theme="1"/>
      <name val="Calibri"/>
      <family val="2"/>
      <scheme val="minor"/>
    </font>
    <font>
      <b/>
      <sz val="10"/>
      <color theme="1"/>
      <name val="Arial"/>
      <family val="2"/>
    </font>
    <font>
      <u/>
      <sz val="11"/>
      <color theme="10"/>
      <name val="Calibri"/>
      <family val="2"/>
      <scheme val="minor"/>
    </font>
    <font>
      <sz val="11"/>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sz val="14"/>
      <color theme="1"/>
      <name val="Calibri"/>
      <family val="2"/>
      <scheme val="minor"/>
    </font>
  </fonts>
  <fills count="19">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xf numFmtId="44" fontId="27" fillId="0" borderId="0" applyFont="0" applyFill="0" applyBorder="0" applyAlignment="0" applyProtection="0"/>
    <xf numFmtId="44" fontId="1" fillId="0" borderId="0" applyFont="0" applyFill="0" applyBorder="0" applyAlignment="0" applyProtection="0"/>
  </cellStyleXfs>
  <cellXfs count="333">
    <xf numFmtId="0" fontId="0" fillId="0" borderId="0" xfId="0"/>
    <xf numFmtId="0" fontId="3" fillId="0" borderId="0" xfId="0" applyFont="1"/>
    <xf numFmtId="14" fontId="5" fillId="0" borderId="1" xfId="3" applyNumberFormat="1" applyFont="1" applyBorder="1" applyAlignment="1">
      <alignment horizontal="right"/>
    </xf>
    <xf numFmtId="44" fontId="6" fillId="0" borderId="1" xfId="2" applyFont="1" applyBorder="1"/>
    <xf numFmtId="14" fontId="5" fillId="0" borderId="1" xfId="3" applyNumberFormat="1" applyFont="1" applyBorder="1"/>
    <xf numFmtId="0" fontId="0" fillId="0" borderId="0" xfId="0" applyAlignment="1">
      <alignment horizontal="center"/>
    </xf>
    <xf numFmtId="0" fontId="0" fillId="0" borderId="6" xfId="0" applyBorder="1"/>
    <xf numFmtId="0" fontId="0" fillId="0" borderId="10" xfId="0" applyBorder="1" applyAlignment="1">
      <alignment horizontal="center"/>
    </xf>
    <xf numFmtId="1" fontId="0" fillId="0" borderId="0" xfId="0" applyNumberFormat="1"/>
    <xf numFmtId="1" fontId="0" fillId="0" borderId="0" xfId="0" applyNumberFormat="1" applyAlignment="1">
      <alignment horizontal="right"/>
    </xf>
    <xf numFmtId="0" fontId="0" fillId="0" borderId="0" xfId="0" applyAlignment="1">
      <alignment horizontal="right"/>
    </xf>
    <xf numFmtId="0" fontId="0" fillId="0" borderId="0" xfId="0" quotePrefix="1"/>
    <xf numFmtId="0" fontId="12" fillId="0" borderId="13" xfId="0" applyFont="1" applyBorder="1" applyAlignment="1">
      <alignment horizontal="left" vertical="center"/>
    </xf>
    <xf numFmtId="1" fontId="0" fillId="0" borderId="0" xfId="0" quotePrefix="1" applyNumberFormat="1" applyAlignment="1">
      <alignment horizontal="right"/>
    </xf>
    <xf numFmtId="0" fontId="13" fillId="0" borderId="0" xfId="0" applyFont="1" applyAlignment="1">
      <alignment horizontal="right"/>
    </xf>
    <xf numFmtId="1" fontId="13" fillId="0" borderId="0" xfId="0" applyNumberFormat="1" applyFont="1" applyAlignment="1">
      <alignment horizontal="right"/>
    </xf>
    <xf numFmtId="0" fontId="13" fillId="0" borderId="0" xfId="0" applyFont="1"/>
    <xf numFmtId="0" fontId="13" fillId="0" borderId="0" xfId="0" applyFont="1" applyAlignment="1">
      <alignment horizontal="center"/>
    </xf>
    <xf numFmtId="1" fontId="13" fillId="0" borderId="0" xfId="0" applyNumberFormat="1" applyFont="1"/>
    <xf numFmtId="0" fontId="13" fillId="0" borderId="0" xfId="0" quotePrefix="1" applyFont="1"/>
    <xf numFmtId="0" fontId="0" fillId="0" borderId="0" xfId="0" applyAlignment="1">
      <alignment wrapText="1"/>
    </xf>
    <xf numFmtId="1" fontId="15" fillId="6" borderId="0" xfId="0" applyNumberFormat="1" applyFont="1" applyFill="1"/>
    <xf numFmtId="0" fontId="0" fillId="6" borderId="0" xfId="0" applyFill="1"/>
    <xf numFmtId="1" fontId="0" fillId="6" borderId="0" xfId="0" applyNumberFormat="1" applyFill="1"/>
    <xf numFmtId="49" fontId="0" fillId="0" borderId="0" xfId="0" applyNumberFormat="1"/>
    <xf numFmtId="49" fontId="0" fillId="0" borderId="0" xfId="0" applyNumberFormat="1" applyAlignment="1">
      <alignment horizontal="right"/>
    </xf>
    <xf numFmtId="165" fontId="0" fillId="0" borderId="0" xfId="0" applyNumberFormat="1" applyAlignment="1">
      <alignment horizontal="right"/>
    </xf>
    <xf numFmtId="164" fontId="8" fillId="0" borderId="0" xfId="0" applyNumberFormat="1" applyFont="1" applyAlignment="1">
      <alignment horizontal="center"/>
    </xf>
    <xf numFmtId="0" fontId="9" fillId="0" borderId="0" xfId="0" applyFont="1" applyAlignment="1">
      <alignment horizontal="right"/>
    </xf>
    <xf numFmtId="0" fontId="9" fillId="0" borderId="13" xfId="0" applyFont="1" applyBorder="1" applyAlignment="1">
      <alignment vertical="center" wrapText="1"/>
    </xf>
    <xf numFmtId="0" fontId="16" fillId="0" borderId="0" xfId="0" applyFont="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9" fillId="0" borderId="7" xfId="0" applyFont="1" applyBorder="1" applyAlignment="1">
      <alignment horizontal="right"/>
    </xf>
    <xf numFmtId="0" fontId="9" fillId="0" borderId="9" xfId="0" applyFont="1" applyBorder="1" applyAlignment="1">
      <alignment horizontal="right"/>
    </xf>
    <xf numFmtId="0" fontId="8" fillId="4" borderId="7" xfId="0" applyFont="1" applyFill="1" applyBorder="1" applyAlignment="1">
      <alignment vertical="center"/>
    </xf>
    <xf numFmtId="0" fontId="8" fillId="4" borderId="0" xfId="0" applyFont="1" applyFill="1" applyAlignment="1">
      <alignment vertical="center"/>
    </xf>
    <xf numFmtId="0" fontId="8" fillId="4" borderId="8" xfId="0" applyFont="1" applyFill="1" applyBorder="1" applyAlignment="1">
      <alignment vertical="center"/>
    </xf>
    <xf numFmtId="2" fontId="0" fillId="4" borderId="1" xfId="0" applyNumberFormat="1" applyFill="1" applyBorder="1" applyProtection="1">
      <protection locked="0"/>
    </xf>
    <xf numFmtId="49" fontId="8" fillId="3" borderId="14" xfId="0" applyNumberFormat="1" applyFont="1" applyFill="1" applyBorder="1" applyAlignment="1" applyProtection="1">
      <alignment horizontal="center"/>
      <protection locked="0"/>
    </xf>
    <xf numFmtId="49" fontId="8" fillId="3" borderId="13" xfId="0" applyNumberFormat="1" applyFont="1" applyFill="1" applyBorder="1" applyAlignment="1" applyProtection="1">
      <alignment horizontal="center"/>
      <protection locked="0"/>
    </xf>
    <xf numFmtId="167" fontId="8" fillId="3" borderId="13" xfId="0" applyNumberFormat="1" applyFont="1" applyFill="1" applyBorder="1" applyAlignment="1" applyProtection="1">
      <alignment horizontal="center"/>
      <protection locked="0"/>
    </xf>
    <xf numFmtId="166" fontId="0" fillId="4" borderId="1" xfId="0" applyNumberFormat="1" applyFill="1" applyBorder="1" applyProtection="1">
      <protection locked="0"/>
    </xf>
    <xf numFmtId="166" fontId="8" fillId="0" borderId="13" xfId="0" applyNumberFormat="1" applyFont="1" applyBorder="1" applyAlignment="1">
      <alignment horizontal="center" vertical="center"/>
    </xf>
    <xf numFmtId="166" fontId="0" fillId="0" borderId="0" xfId="0" applyNumberFormat="1" applyProtection="1">
      <protection locked="0"/>
    </xf>
    <xf numFmtId="0" fontId="0" fillId="0" borderId="13" xfId="0" applyBorder="1" applyAlignment="1">
      <alignment vertical="center" wrapText="1"/>
    </xf>
    <xf numFmtId="0" fontId="23" fillId="8" borderId="7" xfId="0" applyFont="1" applyFill="1" applyBorder="1" applyAlignment="1">
      <alignment vertical="center"/>
    </xf>
    <xf numFmtId="0" fontId="23" fillId="8" borderId="0" xfId="0" applyFont="1" applyFill="1" applyAlignment="1">
      <alignment vertical="center"/>
    </xf>
    <xf numFmtId="0" fontId="23" fillId="8" borderId="8" xfId="0" applyFont="1" applyFill="1" applyBorder="1" applyAlignment="1">
      <alignment vertical="center"/>
    </xf>
    <xf numFmtId="166" fontId="19" fillId="4" borderId="1" xfId="0" applyNumberFormat="1" applyFont="1" applyFill="1" applyBorder="1" applyAlignment="1" applyProtection="1">
      <alignment horizontal="center"/>
      <protection locked="0"/>
    </xf>
    <xf numFmtId="3" fontId="0" fillId="4" borderId="1" xfId="0" applyNumberFormat="1" applyFill="1" applyBorder="1" applyProtection="1">
      <protection locked="0"/>
    </xf>
    <xf numFmtId="0" fontId="0" fillId="0" borderId="0" xfId="0" applyAlignment="1">
      <alignment horizontal="right"/>
    </xf>
    <xf numFmtId="0" fontId="25" fillId="0" borderId="0" xfId="0" applyFont="1"/>
    <xf numFmtId="165" fontId="0" fillId="0" borderId="0" xfId="0" applyNumberFormat="1"/>
    <xf numFmtId="0" fontId="24" fillId="0" borderId="0" xfId="0" applyFont="1"/>
    <xf numFmtId="0" fontId="0" fillId="0" borderId="0" xfId="0" applyFill="1"/>
    <xf numFmtId="166" fontId="0" fillId="0" borderId="0" xfId="0" applyNumberFormat="1" applyProtection="1"/>
    <xf numFmtId="0" fontId="0" fillId="0" borderId="0" xfId="0" applyProtection="1"/>
    <xf numFmtId="164" fontId="0" fillId="0" borderId="0" xfId="0" applyNumberFormat="1" applyProtection="1"/>
    <xf numFmtId="166" fontId="0" fillId="7" borderId="1" xfId="0" applyNumberFormat="1" applyFill="1" applyBorder="1" applyProtection="1"/>
    <xf numFmtId="169" fontId="0" fillId="0" borderId="0" xfId="0" applyNumberFormat="1" applyProtection="1"/>
    <xf numFmtId="0" fontId="0" fillId="4" borderId="1" xfId="0" applyFill="1" applyBorder="1" applyProtection="1"/>
    <xf numFmtId="4" fontId="0" fillId="0" borderId="0" xfId="0" applyNumberFormat="1" applyAlignment="1" applyProtection="1">
      <alignment horizontal="center"/>
      <protection locked="0"/>
    </xf>
    <xf numFmtId="4" fontId="0" fillId="0" borderId="15" xfId="0" applyNumberFormat="1" applyBorder="1" applyAlignment="1" applyProtection="1">
      <alignment horizontal="center"/>
      <protection locked="0"/>
    </xf>
    <xf numFmtId="4" fontId="15" fillId="0" borderId="0" xfId="0" applyNumberFormat="1" applyFont="1" applyAlignment="1" applyProtection="1">
      <alignment horizontal="center"/>
      <protection locked="0"/>
    </xf>
    <xf numFmtId="0" fontId="0" fillId="0" borderId="0" xfId="0" applyProtection="1">
      <protection locked="0"/>
    </xf>
    <xf numFmtId="169" fontId="0" fillId="0" borderId="0" xfId="0" applyNumberFormat="1" applyProtection="1">
      <protection locked="0"/>
    </xf>
    <xf numFmtId="0" fontId="16" fillId="0" borderId="0" xfId="0" applyFont="1" applyAlignment="1" applyProtection="1">
      <alignment vertical="center"/>
      <protection locked="0"/>
    </xf>
    <xf numFmtId="0" fontId="0" fillId="2" borderId="0" xfId="0" applyFill="1" applyProtection="1">
      <protection locked="0"/>
    </xf>
    <xf numFmtId="0" fontId="7" fillId="2" borderId="0" xfId="0" applyFont="1" applyFill="1" applyProtection="1">
      <protection locked="0"/>
    </xf>
    <xf numFmtId="0" fontId="0" fillId="0" borderId="0" xfId="0" applyAlignment="1" applyProtection="1">
      <alignment horizontal="center" vertical="center"/>
      <protection locked="0"/>
    </xf>
    <xf numFmtId="49" fontId="12" fillId="0" borderId="0" xfId="0" applyNumberFormat="1" applyFont="1" applyAlignment="1" applyProtection="1">
      <alignment vertical="center"/>
      <protection locked="0"/>
    </xf>
    <xf numFmtId="49" fontId="9"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9" fillId="4" borderId="3" xfId="0" applyFont="1" applyFill="1" applyBorder="1" applyAlignment="1" applyProtection="1">
      <alignment horizontal="left" vertical="center"/>
      <protection locked="0"/>
    </xf>
    <xf numFmtId="0" fontId="2" fillId="4" borderId="2"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10" fontId="0" fillId="4" borderId="2" xfId="0" applyNumberForma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1" xfId="0" applyBorder="1" applyAlignment="1" applyProtection="1">
      <alignment horizontal="center"/>
      <protection locked="0"/>
    </xf>
    <xf numFmtId="8" fontId="0" fillId="0" borderId="0" xfId="0" applyNumberFormat="1" applyAlignment="1" applyProtection="1">
      <alignment horizontal="center"/>
      <protection locked="0"/>
    </xf>
    <xf numFmtId="0" fontId="0" fillId="0" borderId="0" xfId="0" applyAlignment="1" applyProtection="1">
      <alignment horizontal="center"/>
      <protection locked="0"/>
    </xf>
    <xf numFmtId="49" fontId="0" fillId="0" borderId="1" xfId="0" applyNumberFormat="1" applyBorder="1" applyAlignment="1" applyProtection="1">
      <alignment horizontal="left"/>
      <protection locked="0"/>
    </xf>
    <xf numFmtId="0" fontId="0" fillId="4" borderId="1" xfId="0" applyFill="1" applyBorder="1" applyProtection="1">
      <protection locked="0"/>
    </xf>
    <xf numFmtId="49" fontId="0" fillId="0" borderId="23" xfId="0" applyNumberFormat="1" applyBorder="1" applyAlignment="1" applyProtection="1">
      <alignment horizontal="right"/>
      <protection locked="0"/>
    </xf>
    <xf numFmtId="49" fontId="0" fillId="0" borderId="0" xfId="0" applyNumberFormat="1" applyBorder="1" applyAlignment="1" applyProtection="1">
      <alignment horizontal="right"/>
      <protection locked="0"/>
    </xf>
    <xf numFmtId="0" fontId="19" fillId="0" borderId="0" xfId="0" applyFont="1" applyProtection="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16" xfId="0" applyBorder="1" applyAlignment="1" applyProtection="1">
      <alignment horizontal="center"/>
      <protection locked="0"/>
    </xf>
    <xf numFmtId="49" fontId="0" fillId="0" borderId="16" xfId="0" applyNumberFormat="1" applyBorder="1" applyAlignment="1" applyProtection="1">
      <alignment horizontal="left"/>
      <protection locked="0"/>
    </xf>
    <xf numFmtId="0" fontId="0" fillId="4" borderId="0" xfId="0" applyFill="1" applyProtection="1">
      <protection locked="0"/>
    </xf>
    <xf numFmtId="0" fontId="0" fillId="2" borderId="0" xfId="0" applyFill="1" applyAlignment="1" applyProtection="1">
      <alignment horizontal="right"/>
      <protection locked="0"/>
    </xf>
    <xf numFmtId="0" fontId="0" fillId="2" borderId="0" xfId="0" applyFill="1" applyAlignment="1" applyProtection="1">
      <alignment horizontal="center"/>
      <protection locked="0"/>
    </xf>
    <xf numFmtId="0" fontId="0" fillId="0" borderId="0" xfId="0" applyAlignment="1" applyProtection="1">
      <alignment horizontal="right"/>
      <protection locked="0"/>
    </xf>
    <xf numFmtId="0" fontId="8" fillId="0" borderId="0" xfId="0" applyFont="1" applyAlignment="1" applyProtection="1">
      <alignment horizontal="right"/>
      <protection locked="0"/>
    </xf>
    <xf numFmtId="10" fontId="0" fillId="0" borderId="0" xfId="0" applyNumberFormat="1" applyBorder="1" applyProtection="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10" fontId="0" fillId="2" borderId="0" xfId="0" applyNumberFormat="1" applyFill="1" applyProtection="1">
      <protection locked="0"/>
    </xf>
    <xf numFmtId="0" fontId="7" fillId="0" borderId="0" xfId="0" applyFont="1" applyProtection="1">
      <protection locked="0"/>
    </xf>
    <xf numFmtId="0" fontId="22" fillId="0" borderId="0" xfId="0" applyFont="1" applyAlignment="1" applyProtection="1">
      <alignment horizontal="left"/>
      <protection locked="0"/>
    </xf>
    <xf numFmtId="0" fontId="0" fillId="0" borderId="0" xfId="0" applyAlignment="1" applyProtection="1">
      <alignment horizontal="left"/>
      <protection locked="0"/>
    </xf>
    <xf numFmtId="0" fontId="7" fillId="5" borderId="0" xfId="0" applyFont="1" applyFill="1" applyProtection="1">
      <protection locked="0"/>
    </xf>
    <xf numFmtId="4" fontId="0" fillId="0" borderId="0" xfId="0" applyNumberFormat="1" applyAlignment="1" applyProtection="1">
      <alignment horizontal="center"/>
    </xf>
    <xf numFmtId="4" fontId="0" fillId="0" borderId="21" xfId="0" applyNumberFormat="1" applyBorder="1" applyAlignment="1" applyProtection="1">
      <alignment horizontal="center"/>
    </xf>
    <xf numFmtId="4" fontId="0" fillId="0" borderId="15" xfId="0" applyNumberFormat="1" applyBorder="1" applyAlignment="1" applyProtection="1">
      <alignment horizontal="center"/>
    </xf>
    <xf numFmtId="166" fontId="0" fillId="0" borderId="0" xfId="0" applyNumberFormat="1" applyAlignment="1" applyProtection="1">
      <alignment horizontal="center"/>
    </xf>
    <xf numFmtId="166" fontId="0" fillId="0" borderId="15" xfId="0" applyNumberFormat="1" applyBorder="1" applyAlignment="1" applyProtection="1">
      <alignment horizontal="center"/>
    </xf>
    <xf numFmtId="4" fontId="15" fillId="0" borderId="0" xfId="0" applyNumberFormat="1" applyFont="1" applyAlignment="1" applyProtection="1">
      <alignment horizontal="center"/>
    </xf>
    <xf numFmtId="0" fontId="0" fillId="4" borderId="0" xfId="0" applyFill="1" applyProtection="1"/>
    <xf numFmtId="10" fontId="0" fillId="0" borderId="13" xfId="0" applyNumberFormat="1" applyBorder="1" applyProtection="1"/>
    <xf numFmtId="3" fontId="0" fillId="0" borderId="13" xfId="0" applyNumberFormat="1" applyBorder="1" applyProtection="1"/>
    <xf numFmtId="3" fontId="0" fillId="0" borderId="0" xfId="0" applyNumberFormat="1" applyFill="1" applyBorder="1" applyProtection="1"/>
    <xf numFmtId="0" fontId="0" fillId="4" borderId="20" xfId="0" applyFill="1" applyBorder="1" applyProtection="1">
      <protection locked="0"/>
    </xf>
    <xf numFmtId="4" fontId="0" fillId="0" borderId="0" xfId="0" applyNumberFormat="1" applyBorder="1" applyAlignment="1" applyProtection="1">
      <alignment horizontal="center"/>
      <protection locked="0"/>
    </xf>
    <xf numFmtId="0" fontId="19" fillId="0" borderId="0" xfId="0" applyFont="1" applyBorder="1" applyProtection="1">
      <protection locked="0"/>
    </xf>
    <xf numFmtId="0" fontId="19" fillId="0" borderId="26" xfId="0" applyFont="1" applyBorder="1" applyProtection="1">
      <protection locked="0"/>
    </xf>
    <xf numFmtId="0" fontId="0" fillId="0" borderId="0" xfId="0" applyFill="1" applyProtection="1">
      <protection locked="0"/>
    </xf>
    <xf numFmtId="0" fontId="0" fillId="0" borderId="0" xfId="0" applyFill="1" applyAlignment="1" applyProtection="1">
      <alignment horizontal="right"/>
      <protection locked="0"/>
    </xf>
    <xf numFmtId="0" fontId="7" fillId="0" borderId="0" xfId="0" applyFont="1" applyFill="1" applyProtection="1">
      <protection locked="0"/>
    </xf>
    <xf numFmtId="0" fontId="0" fillId="0" borderId="0" xfId="0" applyFill="1" applyAlignment="1" applyProtection="1">
      <alignment horizontal="left"/>
      <protection locked="0"/>
    </xf>
    <xf numFmtId="4" fontId="0" fillId="0" borderId="24" xfId="0" applyNumberFormat="1" applyBorder="1" applyAlignment="1" applyProtection="1">
      <alignment horizontal="center"/>
    </xf>
    <xf numFmtId="4" fontId="0" fillId="0" borderId="0" xfId="0" applyNumberFormat="1" applyBorder="1" applyAlignment="1" applyProtection="1">
      <alignment horizontal="center"/>
    </xf>
    <xf numFmtId="166" fontId="0" fillId="0" borderId="0" xfId="0" applyNumberFormat="1" applyBorder="1" applyAlignment="1" applyProtection="1">
      <alignment horizontal="center"/>
    </xf>
    <xf numFmtId="164" fontId="0" fillId="0" borderId="0" xfId="0" applyNumberFormat="1" applyFill="1" applyProtection="1"/>
    <xf numFmtId="0" fontId="0" fillId="0" borderId="0" xfId="0" applyFill="1" applyProtection="1"/>
    <xf numFmtId="49" fontId="26" fillId="3" borderId="13" xfId="5" applyNumberForma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0" fontId="0" fillId="0" borderId="11" xfId="0" applyFill="1" applyBorder="1" applyAlignment="1" applyProtection="1">
      <alignment horizontal="center"/>
      <protection locked="0"/>
    </xf>
    <xf numFmtId="168" fontId="12" fillId="0" borderId="14" xfId="0" applyNumberFormat="1" applyFont="1" applyFill="1" applyBorder="1" applyAlignment="1" applyProtection="1">
      <alignment horizontal="left"/>
      <protection locked="0"/>
    </xf>
    <xf numFmtId="3" fontId="0" fillId="0" borderId="0" xfId="0" applyNumberFormat="1" applyProtection="1">
      <protection locked="0"/>
    </xf>
    <xf numFmtId="164" fontId="0" fillId="0" borderId="0" xfId="0" applyNumberFormat="1" applyProtection="1">
      <protection locked="0"/>
    </xf>
    <xf numFmtId="0" fontId="0" fillId="0" borderId="0" xfId="0" applyNumberFormat="1" applyProtection="1">
      <protection locked="0"/>
    </xf>
    <xf numFmtId="4" fontId="0" fillId="0" borderId="0" xfId="0" applyNumberFormat="1" applyProtection="1">
      <protection locked="0"/>
    </xf>
    <xf numFmtId="0" fontId="0" fillId="0" borderId="1" xfId="0" applyBorder="1"/>
    <xf numFmtId="166" fontId="0" fillId="0" borderId="1" xfId="6" applyNumberFormat="1" applyFont="1" applyFill="1" applyBorder="1"/>
    <xf numFmtId="166" fontId="0" fillId="0" borderId="1" xfId="0" applyNumberFormat="1" applyFill="1" applyBorder="1"/>
    <xf numFmtId="164" fontId="0" fillId="0" borderId="1" xfId="0" applyNumberFormat="1" applyFill="1" applyBorder="1"/>
    <xf numFmtId="0" fontId="0" fillId="0" borderId="1" xfId="0" applyFill="1" applyBorder="1"/>
    <xf numFmtId="166" fontId="0" fillId="0" borderId="1" xfId="0" applyNumberFormat="1" applyFill="1" applyBorder="1" applyAlignment="1"/>
    <xf numFmtId="164" fontId="0" fillId="0" borderId="1" xfId="0" applyNumberFormat="1" applyFill="1" applyBorder="1" applyAlignment="1"/>
    <xf numFmtId="166" fontId="24" fillId="0" borderId="1" xfId="0" applyNumberFormat="1" applyFont="1" applyFill="1" applyBorder="1"/>
    <xf numFmtId="0" fontId="0" fillId="11" borderId="1" xfId="0" applyFill="1" applyBorder="1" applyAlignment="1">
      <alignment horizontal="center"/>
    </xf>
    <xf numFmtId="164" fontId="0" fillId="10" borderId="1" xfId="0" applyNumberFormat="1" applyFill="1" applyBorder="1" applyAlignment="1">
      <alignment vertical="center"/>
    </xf>
    <xf numFmtId="166" fontId="0" fillId="10" borderId="1" xfId="0" applyNumberFormat="1" applyFill="1" applyBorder="1" applyAlignment="1">
      <alignment vertical="center"/>
    </xf>
    <xf numFmtId="164" fontId="0" fillId="0" borderId="1" xfId="0" applyNumberFormat="1" applyBorder="1"/>
    <xf numFmtId="166" fontId="0" fillId="0" borderId="1" xfId="6" applyNumberFormat="1" applyFont="1" applyBorder="1"/>
    <xf numFmtId="166" fontId="0" fillId="0" borderId="1" xfId="0" applyNumberFormat="1" applyBorder="1"/>
    <xf numFmtId="164" fontId="0" fillId="12" borderId="1" xfId="0" applyNumberFormat="1" applyFill="1" applyBorder="1" applyAlignment="1">
      <alignment vertical="center"/>
    </xf>
    <xf numFmtId="166" fontId="0" fillId="12" borderId="1" xfId="0" applyNumberFormat="1" applyFill="1" applyBorder="1" applyAlignment="1">
      <alignment vertical="center"/>
    </xf>
    <xf numFmtId="166" fontId="24" fillId="0" borderId="1" xfId="0" applyNumberFormat="1" applyFont="1" applyBorder="1"/>
    <xf numFmtId="0" fontId="0" fillId="8" borderId="0" xfId="0" applyFill="1" applyAlignment="1" applyProtection="1">
      <alignment horizontal="left"/>
      <protection locked="0"/>
    </xf>
    <xf numFmtId="0" fontId="7" fillId="8" borderId="0" xfId="0" applyFont="1" applyFill="1" applyAlignment="1" applyProtection="1">
      <alignment horizontal="left"/>
      <protection locked="0"/>
    </xf>
    <xf numFmtId="0" fontId="0" fillId="0" borderId="0" xfId="0" applyAlignment="1">
      <alignment horizontal="center"/>
    </xf>
    <xf numFmtId="0" fontId="29" fillId="0" borderId="0" xfId="0" applyFont="1" applyAlignment="1">
      <alignment horizontal="right"/>
    </xf>
    <xf numFmtId="0" fontId="24" fillId="0" borderId="0" xfId="0" applyFont="1" applyBorder="1" applyAlignment="1">
      <alignment horizontal="left"/>
    </xf>
    <xf numFmtId="0" fontId="8" fillId="0" borderId="0" xfId="0" applyFont="1" applyAlignment="1" applyProtection="1">
      <alignment horizontal="right"/>
      <protection locked="0"/>
    </xf>
    <xf numFmtId="0" fontId="12" fillId="0" borderId="0" xfId="0" applyFont="1" applyAlignment="1" applyProtection="1">
      <alignment horizontal="center"/>
      <protection locked="0"/>
    </xf>
    <xf numFmtId="0" fontId="0" fillId="2" borderId="0" xfId="0" applyFill="1" applyAlignment="1">
      <alignment horizontal="center"/>
    </xf>
    <xf numFmtId="0" fontId="0" fillId="2" borderId="0" xfId="0" applyFill="1" applyAlignment="1">
      <alignment horizontal="left"/>
    </xf>
    <xf numFmtId="0" fontId="7" fillId="2" borderId="0" xfId="0" applyFont="1" applyFill="1"/>
    <xf numFmtId="0" fontId="0" fillId="2" borderId="0" xfId="0" applyFill="1"/>
    <xf numFmtId="0" fontId="0" fillId="0" borderId="0" xfId="0" applyAlignment="1">
      <alignment horizontal="center" vertical="center"/>
    </xf>
    <xf numFmtId="0" fontId="12" fillId="0" borderId="0" xfId="0" applyFont="1" applyAlignment="1">
      <alignment vertical="center"/>
    </xf>
    <xf numFmtId="0" fontId="8" fillId="0" borderId="0" xfId="0" applyFont="1" applyAlignment="1">
      <alignment horizontal="center" vertical="center"/>
    </xf>
    <xf numFmtId="0" fontId="8" fillId="2" borderId="0" xfId="0" applyFont="1" applyFill="1" applyAlignment="1">
      <alignment horizontal="center" vertical="center"/>
    </xf>
    <xf numFmtId="0" fontId="0" fillId="2" borderId="0" xfId="0" applyFill="1" applyAlignment="1">
      <alignment horizontal="center" vertical="center"/>
    </xf>
    <xf numFmtId="49" fontId="12" fillId="0" borderId="0" xfId="0" applyNumberFormat="1" applyFont="1" applyAlignment="1">
      <alignment vertical="center"/>
    </xf>
    <xf numFmtId="0" fontId="0" fillId="0" borderId="0" xfId="0" applyAlignment="1">
      <alignment horizontal="left"/>
    </xf>
    <xf numFmtId="0" fontId="11" fillId="0" borderId="0" xfId="0" applyFont="1" applyAlignment="1">
      <alignment horizontal="center"/>
    </xf>
    <xf numFmtId="0" fontId="0" fillId="0" borderId="1" xfId="0" applyBorder="1" applyAlignment="1">
      <alignment horizontal="center"/>
    </xf>
    <xf numFmtId="8" fontId="1" fillId="0" borderId="0" xfId="7" applyNumberFormat="1" applyFont="1" applyAlignment="1">
      <alignment horizontal="center"/>
    </xf>
    <xf numFmtId="0" fontId="1" fillId="0" borderId="0" xfId="7" applyNumberFormat="1" applyFont="1" applyAlignment="1">
      <alignment horizontal="center"/>
    </xf>
    <xf numFmtId="49" fontId="0" fillId="0" borderId="1" xfId="0" applyNumberFormat="1" applyBorder="1" applyAlignment="1">
      <alignment horizontal="left"/>
    </xf>
    <xf numFmtId="2" fontId="0" fillId="8" borderId="1" xfId="0" applyNumberFormat="1" applyFill="1" applyBorder="1" applyProtection="1">
      <protection locked="0"/>
    </xf>
    <xf numFmtId="0" fontId="0" fillId="3" borderId="1" xfId="0" applyFill="1" applyBorder="1"/>
    <xf numFmtId="4" fontId="0" fillId="0" borderId="0" xfId="0" applyNumberFormat="1" applyAlignment="1">
      <alignment horizontal="center"/>
    </xf>
    <xf numFmtId="4" fontId="0" fillId="0" borderId="21" xfId="0" applyNumberFormat="1" applyBorder="1" applyAlignment="1">
      <alignment horizontal="center"/>
    </xf>
    <xf numFmtId="49" fontId="0" fillId="0" borderId="23" xfId="0" applyNumberFormat="1" applyBorder="1" applyAlignment="1">
      <alignment horizontal="right"/>
    </xf>
    <xf numFmtId="4" fontId="0" fillId="0" borderId="15" xfId="0" applyNumberFormat="1" applyBorder="1" applyAlignment="1">
      <alignment horizontal="center"/>
    </xf>
    <xf numFmtId="166" fontId="0" fillId="0" borderId="0" xfId="0" applyNumberFormat="1" applyAlignment="1">
      <alignment horizontal="center"/>
    </xf>
    <xf numFmtId="0" fontId="0" fillId="0" borderId="16" xfId="0" applyBorder="1" applyAlignment="1">
      <alignment horizontal="center"/>
    </xf>
    <xf numFmtId="49" fontId="0" fillId="0" borderId="16" xfId="0" applyNumberFormat="1" applyBorder="1" applyAlignment="1">
      <alignment horizontal="left"/>
    </xf>
    <xf numFmtId="0" fontId="0" fillId="3" borderId="0" xfId="0" applyFill="1"/>
    <xf numFmtId="0" fontId="0" fillId="2" borderId="0" xfId="0" applyFill="1" applyAlignment="1">
      <alignment horizontal="right"/>
    </xf>
    <xf numFmtId="0" fontId="7" fillId="0" borderId="0" xfId="0" applyFont="1"/>
    <xf numFmtId="0" fontId="7" fillId="5" borderId="0" xfId="0" applyFont="1" applyFill="1"/>
    <xf numFmtId="0" fontId="12" fillId="0" borderId="0" xfId="0" applyFont="1" applyAlignment="1">
      <alignment horizontal="left" vertical="center"/>
    </xf>
    <xf numFmtId="0" fontId="12" fillId="0" borderId="10" xfId="0" applyFont="1" applyBorder="1" applyAlignment="1">
      <alignment horizontal="left" vertical="center"/>
    </xf>
    <xf numFmtId="0" fontId="0" fillId="0" borderId="10" xfId="0" applyBorder="1" applyAlignment="1">
      <alignment vertical="center"/>
    </xf>
    <xf numFmtId="8" fontId="0" fillId="0" borderId="0" xfId="0" applyNumberFormat="1" applyAlignment="1">
      <alignment horizontal="center"/>
    </xf>
    <xf numFmtId="2" fontId="0" fillId="9" borderId="1" xfId="0" applyNumberFormat="1" applyFill="1" applyBorder="1" applyProtection="1">
      <protection locked="0"/>
    </xf>
    <xf numFmtId="0" fontId="0" fillId="14" borderId="1" xfId="0" applyFill="1" applyBorder="1"/>
    <xf numFmtId="0" fontId="0" fillId="0" borderId="29" xfId="0" applyBorder="1" applyAlignment="1">
      <alignment horizontal="center"/>
    </xf>
    <xf numFmtId="49" fontId="0" fillId="0" borderId="29" xfId="0" applyNumberFormat="1" applyBorder="1" applyAlignment="1">
      <alignment horizontal="left"/>
    </xf>
    <xf numFmtId="0" fontId="0" fillId="14" borderId="0" xfId="0" applyFill="1"/>
    <xf numFmtId="0" fontId="8" fillId="0" borderId="0" xfId="0" applyFont="1" applyAlignment="1" applyProtection="1">
      <alignment horizontal="left"/>
      <protection locked="0"/>
    </xf>
    <xf numFmtId="0" fontId="12" fillId="0" borderId="0" xfId="0" applyFont="1" applyAlignment="1" applyProtection="1">
      <alignment horizontal="left"/>
      <protection locked="0"/>
    </xf>
    <xf numFmtId="0" fontId="9" fillId="0" borderId="0" xfId="0" applyFont="1" applyBorder="1" applyAlignment="1" applyProtection="1">
      <alignment horizontal="left" vertical="center"/>
      <protection locked="0"/>
    </xf>
    <xf numFmtId="49" fontId="12" fillId="0" borderId="0" xfId="0" applyNumberFormat="1" applyFont="1" applyAlignment="1" applyProtection="1">
      <alignment horizontal="left" vertical="center"/>
      <protection locked="0"/>
    </xf>
    <xf numFmtId="10" fontId="0" fillId="0" borderId="1" xfId="0" applyNumberFormat="1" applyFill="1" applyBorder="1"/>
    <xf numFmtId="10" fontId="24" fillId="0" borderId="1" xfId="0" applyNumberFormat="1" applyFont="1" applyFill="1" applyBorder="1"/>
    <xf numFmtId="166" fontId="0" fillId="16" borderId="1" xfId="0" applyNumberFormat="1" applyFill="1" applyBorder="1" applyProtection="1">
      <protection locked="0"/>
    </xf>
    <xf numFmtId="0" fontId="32" fillId="0" borderId="0" xfId="0" applyFont="1" applyAlignment="1">
      <alignment horizontal="right"/>
    </xf>
    <xf numFmtId="0" fontId="0" fillId="8" borderId="1" xfId="0" applyFill="1" applyBorder="1" applyProtection="1">
      <protection locked="0"/>
    </xf>
    <xf numFmtId="4" fontId="0" fillId="0" borderId="0" xfId="0" applyNumberFormat="1" applyFill="1" applyAlignment="1" applyProtection="1">
      <alignment horizontal="center"/>
    </xf>
    <xf numFmtId="166" fontId="0" fillId="0" borderId="0" xfId="0" applyNumberFormat="1" applyFill="1" applyAlignment="1" applyProtection="1">
      <alignment horizontal="center"/>
    </xf>
    <xf numFmtId="0" fontId="0" fillId="0" borderId="0" xfId="0" applyAlignment="1"/>
    <xf numFmtId="10" fontId="6" fillId="0" borderId="1" xfId="2" applyNumberFormat="1" applyFont="1" applyBorder="1"/>
    <xf numFmtId="0" fontId="24" fillId="0" borderId="25" xfId="0" applyFont="1" applyFill="1" applyBorder="1" applyAlignment="1">
      <alignment horizontal="left" vertical="center"/>
    </xf>
    <xf numFmtId="0" fontId="31" fillId="0" borderId="22" xfId="0" applyFont="1" applyFill="1" applyBorder="1" applyAlignment="1">
      <alignment horizontal="left" vertical="center"/>
    </xf>
    <xf numFmtId="10" fontId="0" fillId="0" borderId="0" xfId="0" applyNumberFormat="1" applyFill="1" applyBorder="1"/>
    <xf numFmtId="10" fontId="24" fillId="0" borderId="0" xfId="0" applyNumberFormat="1" applyFont="1" applyFill="1" applyBorder="1"/>
    <xf numFmtId="166" fontId="0" fillId="0" borderId="0" xfId="6" applyNumberFormat="1" applyFont="1" applyFill="1" applyBorder="1"/>
    <xf numFmtId="166" fontId="0" fillId="0" borderId="0" xfId="0" applyNumberFormat="1" applyFill="1" applyBorder="1"/>
    <xf numFmtId="164" fontId="0" fillId="0" borderId="0" xfId="0" applyNumberFormat="1" applyFill="1" applyBorder="1"/>
    <xf numFmtId="166" fontId="0" fillId="0" borderId="0" xfId="0" applyNumberFormat="1" applyFill="1" applyBorder="1" applyAlignment="1"/>
    <xf numFmtId="164" fontId="0" fillId="0" borderId="0" xfId="0" applyNumberFormat="1" applyFill="1" applyBorder="1" applyAlignment="1"/>
    <xf numFmtId="0" fontId="0" fillId="0" borderId="0" xfId="0" applyFill="1" applyBorder="1"/>
    <xf numFmtId="166" fontId="24" fillId="0" borderId="0" xfId="0" applyNumberFormat="1" applyFont="1" applyFill="1" applyBorder="1"/>
    <xf numFmtId="0" fontId="24" fillId="0" borderId="0" xfId="0" applyFont="1" applyFill="1" applyBorder="1" applyAlignment="1">
      <alignment horizontal="left" vertical="center"/>
    </xf>
    <xf numFmtId="0" fontId="31" fillId="0" borderId="0" xfId="0" applyFont="1" applyFill="1" applyBorder="1" applyAlignment="1">
      <alignment horizontal="left"/>
    </xf>
    <xf numFmtId="166" fontId="0" fillId="0" borderId="0" xfId="0" applyNumberFormat="1" applyFill="1" applyBorder="1" applyProtection="1">
      <protection locked="0"/>
    </xf>
    <xf numFmtId="0" fontId="29" fillId="0" borderId="0" xfId="0" applyNumberFormat="1" applyFont="1" applyFill="1" applyBorder="1" applyAlignment="1" applyProtection="1">
      <alignment horizontal="right"/>
      <protection locked="0"/>
    </xf>
    <xf numFmtId="10" fontId="0" fillId="0" borderId="0" xfId="0" applyNumberFormat="1" applyFill="1" applyBorder="1" applyProtection="1">
      <protection locked="0"/>
    </xf>
    <xf numFmtId="0" fontId="2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xf>
    <xf numFmtId="164" fontId="0" fillId="0" borderId="0" xfId="0" applyNumberFormat="1" applyFill="1" applyBorder="1" applyAlignment="1">
      <alignment vertical="center"/>
    </xf>
    <xf numFmtId="166" fontId="0" fillId="0" borderId="0" xfId="0" applyNumberFormat="1" applyFill="1" applyBorder="1" applyAlignment="1">
      <alignment vertical="center"/>
    </xf>
    <xf numFmtId="0" fontId="24" fillId="0" borderId="26" xfId="0" applyFont="1" applyFill="1" applyBorder="1" applyAlignment="1">
      <alignment horizontal="left" vertical="center"/>
    </xf>
    <xf numFmtId="0" fontId="0" fillId="0" borderId="19" xfId="0" applyBorder="1"/>
    <xf numFmtId="0" fontId="32" fillId="0" borderId="0" xfId="0" applyFont="1" applyFill="1" applyBorder="1" applyAlignment="1">
      <alignment horizontal="left"/>
    </xf>
    <xf numFmtId="0" fontId="12" fillId="0" borderId="0" xfId="0" applyFont="1" applyFill="1" applyBorder="1" applyAlignment="1" applyProtection="1">
      <alignment horizontal="center"/>
      <protection locked="0"/>
    </xf>
    <xf numFmtId="0" fontId="8" fillId="0" borderId="0" xfId="0" applyFont="1" applyFill="1" applyBorder="1" applyAlignment="1" applyProtection="1">
      <alignment horizontal="right"/>
      <protection locked="0"/>
    </xf>
    <xf numFmtId="3" fontId="24" fillId="0" borderId="0" xfId="0" applyNumberFormat="1" applyFont="1" applyFill="1" applyBorder="1" applyProtection="1"/>
    <xf numFmtId="0" fontId="29" fillId="0" borderId="0" xfId="0" applyNumberFormat="1" applyFont="1" applyBorder="1" applyAlignment="1" applyProtection="1">
      <alignment horizontal="center"/>
      <protection locked="0"/>
    </xf>
    <xf numFmtId="10" fontId="0" fillId="0" borderId="0" xfId="0" applyNumberFormat="1" applyBorder="1" applyAlignment="1" applyProtection="1">
      <alignment horizontal="center"/>
      <protection locked="0"/>
    </xf>
    <xf numFmtId="0" fontId="29" fillId="0" borderId="0" xfId="0" applyFont="1" applyAlignment="1" applyProtection="1">
      <alignment horizontal="center"/>
      <protection locked="0"/>
    </xf>
    <xf numFmtId="3" fontId="0" fillId="16" borderId="1" xfId="0" applyNumberFormat="1" applyFill="1" applyBorder="1" applyAlignment="1" applyProtection="1">
      <alignment horizontal="center"/>
      <protection locked="0"/>
    </xf>
    <xf numFmtId="3" fontId="24" fillId="0" borderId="1" xfId="0" applyNumberFormat="1" applyFont="1" applyBorder="1" applyAlignment="1" applyProtection="1">
      <alignment horizontal="center"/>
    </xf>
    <xf numFmtId="0" fontId="33" fillId="0" borderId="0" xfId="0" applyFont="1" applyFill="1" applyBorder="1" applyAlignment="1">
      <alignment wrapText="1"/>
    </xf>
    <xf numFmtId="165" fontId="33" fillId="0" borderId="0" xfId="0" applyNumberFormat="1" applyFont="1" applyFill="1" applyBorder="1" applyAlignment="1">
      <alignment wrapText="1"/>
    </xf>
    <xf numFmtId="0" fontId="29" fillId="0" borderId="0" xfId="0" applyNumberFormat="1" applyFont="1" applyFill="1" applyBorder="1" applyAlignment="1" applyProtection="1">
      <alignment horizontal="center"/>
      <protection locked="0"/>
    </xf>
    <xf numFmtId="10" fontId="0" fillId="0" borderId="0" xfId="0" applyNumberFormat="1" applyFill="1" applyBorder="1" applyAlignment="1" applyProtection="1">
      <alignment horizontal="center"/>
      <protection locked="0"/>
    </xf>
    <xf numFmtId="0" fontId="33" fillId="0" borderId="0" xfId="0" applyFont="1" applyFill="1" applyBorder="1"/>
    <xf numFmtId="3" fontId="24" fillId="0" borderId="0" xfId="0" applyNumberFormat="1" applyFont="1" applyFill="1" applyBorder="1" applyAlignment="1" applyProtection="1">
      <alignment horizontal="center"/>
    </xf>
    <xf numFmtId="0" fontId="0" fillId="0" borderId="1" xfId="0" applyBorder="1" applyAlignment="1">
      <alignment horizontal="center" vertical="center" wrapText="1"/>
    </xf>
    <xf numFmtId="0" fontId="0" fillId="0" borderId="19" xfId="0" quotePrefix="1" applyBorder="1"/>
    <xf numFmtId="0" fontId="0" fillId="10" borderId="19" xfId="0" applyFill="1" applyBorder="1" applyAlignment="1" applyProtection="1">
      <alignment vertical="center"/>
      <protection locked="0"/>
    </xf>
    <xf numFmtId="0" fontId="24" fillId="0" borderId="19" xfId="0" quotePrefix="1" applyFont="1" applyBorder="1"/>
    <xf numFmtId="0" fontId="0" fillId="11" borderId="19" xfId="0" applyFill="1" applyBorder="1"/>
    <xf numFmtId="0" fontId="24" fillId="0" borderId="19" xfId="0" applyFont="1" applyBorder="1"/>
    <xf numFmtId="0" fontId="24" fillId="0" borderId="1" xfId="0" applyFont="1" applyFill="1" applyBorder="1" applyAlignment="1">
      <alignment horizontal="left" vertical="center"/>
    </xf>
    <xf numFmtId="0" fontId="0" fillId="0" borderId="19" xfId="0" applyBorder="1" applyAlignment="1">
      <alignment horizontal="left"/>
    </xf>
    <xf numFmtId="164" fontId="0" fillId="0" borderId="1" xfId="6" applyNumberFormat="1" applyFont="1" applyFill="1" applyBorder="1"/>
    <xf numFmtId="3" fontId="0" fillId="0" borderId="0" xfId="0" applyNumberFormat="1" applyAlignment="1" applyProtection="1">
      <alignment horizontal="center"/>
      <protection locked="0"/>
    </xf>
    <xf numFmtId="0" fontId="12" fillId="0" borderId="4" xfId="0" applyFont="1" applyFill="1" applyBorder="1" applyAlignment="1" applyProtection="1">
      <alignment horizontal="left"/>
      <protection locked="0"/>
    </xf>
    <xf numFmtId="0" fontId="20" fillId="0" borderId="6" xfId="0" applyFont="1" applyFill="1" applyBorder="1" applyProtection="1">
      <protection locked="0"/>
    </xf>
    <xf numFmtId="0" fontId="12" fillId="0" borderId="17" xfId="0" applyFont="1" applyFill="1" applyBorder="1" applyAlignment="1" applyProtection="1">
      <alignment horizontal="left"/>
      <protection locked="0"/>
    </xf>
    <xf numFmtId="0" fontId="31" fillId="0" borderId="26" xfId="0" applyFont="1" applyBorder="1" applyAlignment="1" applyProtection="1">
      <alignment horizontal="left"/>
      <protection locked="0"/>
    </xf>
    <xf numFmtId="0" fontId="31" fillId="0" borderId="0" xfId="0" applyFont="1" applyBorder="1" applyAlignment="1" applyProtection="1">
      <alignment horizontal="left"/>
      <protection locked="0"/>
    </xf>
    <xf numFmtId="0" fontId="33" fillId="0" borderId="0" xfId="0" applyFont="1" applyProtection="1">
      <protection locked="0"/>
    </xf>
    <xf numFmtId="0" fontId="1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12" fillId="0" borderId="2" xfId="0" applyFont="1" applyBorder="1" applyAlignment="1">
      <alignment horizontal="left"/>
    </xf>
    <xf numFmtId="0" fontId="12" fillId="0" borderId="12" xfId="0" applyFont="1" applyBorder="1" applyAlignment="1">
      <alignment horizontal="lef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xf>
    <xf numFmtId="0" fontId="12" fillId="0" borderId="3" xfId="0" applyFont="1" applyBorder="1" applyAlignment="1">
      <alignment horizontal="center"/>
    </xf>
    <xf numFmtId="0" fontId="12" fillId="0" borderId="12" xfId="0" applyFont="1" applyBorder="1" applyAlignment="1">
      <alignment horizontal="center"/>
    </xf>
    <xf numFmtId="0" fontId="0" fillId="0" borderId="0" xfId="0" applyAlignment="1">
      <alignment horizontal="center"/>
    </xf>
    <xf numFmtId="2" fontId="0" fillId="9" borderId="27" xfId="0" applyNumberFormat="1" applyFill="1" applyBorder="1" applyAlignment="1" applyProtection="1">
      <alignment wrapText="1"/>
      <protection locked="0"/>
    </xf>
    <xf numFmtId="0" fontId="0" fillId="0" borderId="28" xfId="0" applyBorder="1" applyAlignment="1">
      <alignment wrapText="1"/>
    </xf>
    <xf numFmtId="0" fontId="0" fillId="0" borderId="20" xfId="0" applyBorder="1" applyAlignment="1">
      <alignment wrapText="1"/>
    </xf>
    <xf numFmtId="0" fontId="12" fillId="3" borderId="3" xfId="0" applyFont="1" applyFill="1" applyBorder="1" applyAlignment="1" applyProtection="1">
      <alignment horizontal="left" wrapText="1"/>
      <protection locked="0"/>
    </xf>
    <xf numFmtId="0" fontId="0" fillId="0" borderId="12" xfId="0" applyBorder="1" applyAlignment="1" applyProtection="1">
      <alignment horizontal="left" wrapText="1"/>
      <protection locked="0"/>
    </xf>
    <xf numFmtId="1" fontId="12" fillId="3" borderId="3" xfId="0" applyNumberFormat="1" applyFont="1" applyFill="1" applyBorder="1" applyAlignment="1" applyProtection="1">
      <alignment horizontal="left"/>
      <protection locked="0"/>
    </xf>
    <xf numFmtId="1" fontId="12" fillId="3" borderId="12" xfId="0" applyNumberFormat="1" applyFont="1" applyFill="1" applyBorder="1" applyAlignment="1" applyProtection="1">
      <alignment horizontal="left"/>
      <protection locked="0"/>
    </xf>
    <xf numFmtId="0" fontId="24" fillId="18" borderId="16" xfId="0" applyFont="1" applyFill="1" applyBorder="1" applyAlignment="1">
      <alignment horizontal="center" vertical="center" wrapText="1"/>
    </xf>
    <xf numFmtId="0" fontId="0" fillId="0" borderId="29" xfId="0" applyBorder="1" applyAlignment="1">
      <alignment horizontal="center" vertical="center" wrapText="1"/>
    </xf>
    <xf numFmtId="0" fontId="24" fillId="13" borderId="16" xfId="0" applyFont="1" applyFill="1" applyBorder="1" applyAlignment="1">
      <alignment horizontal="center" vertical="center" wrapText="1"/>
    </xf>
    <xf numFmtId="0" fontId="24" fillId="15" borderId="16" xfId="0" applyFont="1" applyFill="1" applyBorder="1" applyAlignment="1">
      <alignment horizontal="center" vertical="center" wrapText="1"/>
    </xf>
    <xf numFmtId="0" fontId="31" fillId="0" borderId="26" xfId="0" applyFont="1" applyBorder="1" applyAlignment="1" applyProtection="1">
      <alignment horizontal="left" wrapText="1"/>
      <protection locked="0"/>
    </xf>
    <xf numFmtId="0" fontId="33" fillId="0" borderId="26" xfId="0" applyFont="1" applyBorder="1" applyAlignment="1" applyProtection="1">
      <alignment wrapText="1"/>
      <protection locked="0"/>
    </xf>
    <xf numFmtId="165" fontId="31" fillId="0" borderId="26" xfId="0" applyNumberFormat="1" applyFont="1" applyBorder="1" applyAlignment="1" applyProtection="1">
      <alignment horizontal="left" wrapText="1"/>
      <protection locked="0"/>
    </xf>
    <xf numFmtId="165" fontId="33" fillId="0" borderId="26" xfId="0" applyNumberFormat="1" applyFont="1" applyBorder="1" applyAlignment="1" applyProtection="1">
      <alignment wrapText="1"/>
      <protection locked="0"/>
    </xf>
    <xf numFmtId="0" fontId="32" fillId="0" borderId="0" xfId="0" applyFont="1" applyAlignment="1">
      <alignment horizontal="left"/>
    </xf>
    <xf numFmtId="0" fontId="31" fillId="17" borderId="19" xfId="0" applyFont="1" applyFill="1" applyBorder="1" applyAlignment="1">
      <alignment horizontal="left"/>
    </xf>
    <xf numFmtId="0" fontId="31" fillId="17" borderId="28" xfId="0" applyFont="1" applyFill="1" applyBorder="1" applyAlignment="1">
      <alignment horizontal="left"/>
    </xf>
    <xf numFmtId="0" fontId="31" fillId="0" borderId="26" xfId="0" applyFont="1" applyBorder="1" applyAlignment="1" applyProtection="1">
      <alignment wrapText="1"/>
      <protection locked="0"/>
    </xf>
    <xf numFmtId="0" fontId="0" fillId="0" borderId="26" xfId="0" applyBorder="1" applyAlignment="1">
      <alignment wrapText="1"/>
    </xf>
    <xf numFmtId="49" fontId="0" fillId="0" borderId="24" xfId="0" applyNumberFormat="1" applyBorder="1" applyAlignment="1">
      <alignment horizontal="right"/>
    </xf>
    <xf numFmtId="0" fontId="12" fillId="0" borderId="0" xfId="0" applyFont="1" applyAlignment="1">
      <alignment horizontal="left" vertical="center"/>
    </xf>
    <xf numFmtId="0" fontId="30" fillId="8" borderId="7" xfId="0" applyFont="1" applyFill="1" applyBorder="1" applyAlignment="1">
      <alignment horizontal="left" vertical="center"/>
    </xf>
    <xf numFmtId="0" fontId="30" fillId="8" borderId="0" xfId="0" applyFont="1" applyFill="1" applyAlignment="1">
      <alignment horizontal="left" vertical="center"/>
    </xf>
    <xf numFmtId="0" fontId="11" fillId="0" borderId="0" xfId="0" applyFont="1" applyAlignment="1">
      <alignment horizontal="center"/>
    </xf>
    <xf numFmtId="49" fontId="0" fillId="0" borderId="22" xfId="0" applyNumberFormat="1" applyBorder="1" applyAlignment="1">
      <alignment horizontal="right"/>
    </xf>
    <xf numFmtId="49" fontId="0" fillId="0" borderId="22" xfId="0" applyNumberFormat="1" applyBorder="1" applyAlignment="1" applyProtection="1">
      <alignment horizontal="right"/>
      <protection locked="0"/>
    </xf>
    <xf numFmtId="49" fontId="0" fillId="0" borderId="24" xfId="0" applyNumberFormat="1" applyBorder="1" applyAlignment="1" applyProtection="1">
      <alignment horizontal="right"/>
      <protection locked="0"/>
    </xf>
    <xf numFmtId="0" fontId="9" fillId="4" borderId="2" xfId="0" applyFont="1" applyFill="1" applyBorder="1" applyAlignment="1" applyProtection="1">
      <alignment horizontal="center" vertical="center"/>
      <protection locked="0"/>
    </xf>
    <xf numFmtId="10" fontId="0" fillId="4" borderId="2" xfId="0" applyNumberFormat="1" applyFill="1" applyBorder="1" applyAlignment="1" applyProtection="1">
      <alignment horizontal="center" vertical="center"/>
      <protection locked="0"/>
    </xf>
    <xf numFmtId="10" fontId="0" fillId="4" borderId="12" xfId="0" applyNumberFormat="1" applyFill="1" applyBorder="1" applyAlignment="1" applyProtection="1">
      <alignment horizontal="center" vertical="center"/>
      <protection locked="0"/>
    </xf>
    <xf numFmtId="0" fontId="11" fillId="0" borderId="0" xfId="0" applyFont="1" applyAlignment="1" applyProtection="1">
      <alignment horizontal="center"/>
      <protection locked="0"/>
    </xf>
    <xf numFmtId="0" fontId="18" fillId="2" borderId="0" xfId="0"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8" fillId="0" borderId="0" xfId="0" applyFont="1" applyAlignment="1" applyProtection="1">
      <alignment horizontal="right"/>
      <protection locked="0"/>
    </xf>
    <xf numFmtId="0" fontId="12" fillId="0" borderId="0" xfId="0" applyFont="1" applyAlignment="1" applyProtection="1">
      <alignment horizontal="center"/>
      <protection locked="0"/>
    </xf>
    <xf numFmtId="0" fontId="9" fillId="0" borderId="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9" fillId="0" borderId="25" xfId="0" applyFont="1" applyBorder="1" applyAlignment="1" applyProtection="1">
      <alignment horizontal="center"/>
      <protection locked="0"/>
    </xf>
    <xf numFmtId="0" fontId="19" fillId="0" borderId="26" xfId="0" applyFont="1" applyBorder="1" applyAlignment="1" applyProtection="1">
      <alignment horizontal="center"/>
      <protection locked="0"/>
    </xf>
    <xf numFmtId="0" fontId="0" fillId="0" borderId="1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0" fontId="19" fillId="0" borderId="19" xfId="0" applyNumberFormat="1" applyFont="1" applyBorder="1" applyAlignment="1" applyProtection="1">
      <alignment horizontal="center"/>
    </xf>
    <xf numFmtId="10" fontId="19" fillId="0" borderId="28" xfId="0" applyNumberFormat="1" applyFont="1" applyBorder="1" applyAlignment="1" applyProtection="1">
      <alignment horizontal="center"/>
    </xf>
    <xf numFmtId="10" fontId="19" fillId="0" borderId="20" xfId="0" applyNumberFormat="1" applyFont="1" applyBorder="1" applyAlignment="1" applyProtection="1">
      <alignment horizontal="center"/>
    </xf>
    <xf numFmtId="49" fontId="9" fillId="0" borderId="0" xfId="0" applyNumberFormat="1" applyFont="1" applyAlignment="1">
      <alignment horizontal="center" vertical="center"/>
    </xf>
    <xf numFmtId="0" fontId="30" fillId="9" borderId="3" xfId="0" applyFont="1" applyFill="1" applyBorder="1" applyAlignment="1">
      <alignment horizontal="left" vertical="center"/>
    </xf>
    <xf numFmtId="0" fontId="30" fillId="9" borderId="2" xfId="0" applyFont="1" applyFill="1" applyBorder="1" applyAlignment="1">
      <alignment horizontal="left" vertical="center"/>
    </xf>
    <xf numFmtId="0" fontId="30" fillId="9" borderId="12" xfId="0" applyFont="1" applyFill="1" applyBorder="1" applyAlignment="1">
      <alignment horizontal="left" vertical="center"/>
    </xf>
    <xf numFmtId="49" fontId="12" fillId="0" borderId="0" xfId="0" applyNumberFormat="1" applyFont="1" applyAlignment="1">
      <alignment horizontal="left" vertical="center"/>
    </xf>
    <xf numFmtId="0" fontId="28" fillId="0" borderId="0" xfId="0" applyFont="1" applyAlignment="1">
      <alignment horizontal="center" wrapText="1"/>
    </xf>
  </cellXfs>
  <cellStyles count="8">
    <cellStyle name="Comma 6" xfId="1" xr:uid="{00000000-0005-0000-0000-000000000000}"/>
    <cellStyle name="Currency" xfId="6" builtinId="4"/>
    <cellStyle name="Currency 2" xfId="7" xr:uid="{1A301DB8-9719-40E1-91C0-DD71DE5C44D2}"/>
    <cellStyle name="Currency 2 3" xfId="2" xr:uid="{00000000-0005-0000-0000-000002000000}"/>
    <cellStyle name="Hyperlink" xfId="5" builtinId="8"/>
    <cellStyle name="Normal" xfId="0" builtinId="0"/>
    <cellStyle name="Normal 2 4" xfId="3" xr:uid="{00000000-0005-0000-0000-000005000000}"/>
    <cellStyle name="Normal 4"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IMS\PSRU\RATESET\Waivers\RSU%20Tuition%20Rate%20Waiver%20Log%200307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ms.nysed.gov/Users/sbolling/AppData/Roaming/Microsoft/Excel/3%20CFR4%20Teacher%20Data%20Sorted%20by%20School%20Name%20then%20Prog%20Code%20then%20School%20Year%20(003)%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process"/>
      <sheetName val="completed"/>
      <sheetName val="Providers"/>
      <sheetName val="Misc"/>
    </sheetNames>
    <sheetDataSet>
      <sheetData sheetId="0"/>
      <sheetData sheetId="1"/>
      <sheetData sheetId="2"/>
      <sheetData sheetId="3">
        <row r="2">
          <cell r="A2" t="str">
            <v>BR-St. Lawr</v>
          </cell>
        </row>
        <row r="3">
          <cell r="A3" t="str">
            <v>Central</v>
          </cell>
        </row>
        <row r="4">
          <cell r="A4" t="str">
            <v>Gen-FL</v>
          </cell>
        </row>
        <row r="5">
          <cell r="A5" t="str">
            <v>LC-LG</v>
          </cell>
        </row>
        <row r="6">
          <cell r="A6" t="str">
            <v>Long Island</v>
          </cell>
        </row>
        <row r="7">
          <cell r="A7" t="str">
            <v>Mid-Hudson</v>
          </cell>
        </row>
        <row r="8">
          <cell r="A8" t="str">
            <v>NYC</v>
          </cell>
        </row>
        <row r="9">
          <cell r="A9" t="str">
            <v>ST Central</v>
          </cell>
        </row>
        <row r="10">
          <cell r="A10" t="str">
            <v>ST East</v>
          </cell>
        </row>
        <row r="11">
          <cell r="A11" t="str">
            <v>ST Western</v>
          </cell>
        </row>
        <row r="12">
          <cell r="A12" t="str">
            <v>Upper MV</v>
          </cell>
        </row>
        <row r="13">
          <cell r="A13" t="str">
            <v>Upper Hudson</v>
          </cell>
        </row>
        <row r="14">
          <cell r="A14" t="str">
            <v>Western</v>
          </cell>
        </row>
        <row r="17">
          <cell r="A17" t="str">
            <v>Brian Zawistowski</v>
          </cell>
        </row>
        <row r="18">
          <cell r="A18" t="str">
            <v>James Kampf</v>
          </cell>
        </row>
        <row r="19">
          <cell r="A19" t="str">
            <v>John Mackey</v>
          </cell>
        </row>
        <row r="20">
          <cell r="A20" t="str">
            <v>Jeff Meissner</v>
          </cell>
        </row>
        <row r="24">
          <cell r="A24" t="str">
            <v>Prosp</v>
          </cell>
        </row>
        <row r="25">
          <cell r="A25" t="str">
            <v xml:space="preserve">Recon </v>
          </cell>
        </row>
        <row r="26">
          <cell r="A26" t="str">
            <v>Appeal</v>
          </cell>
        </row>
        <row r="27">
          <cell r="A27" t="str">
            <v>Audit</v>
          </cell>
        </row>
        <row r="30">
          <cell r="A30" t="str">
            <v>2010-11</v>
          </cell>
        </row>
        <row r="31">
          <cell r="A31" t="str">
            <v>2011-12</v>
          </cell>
        </row>
        <row r="32">
          <cell r="A32" t="str">
            <v>2012-13</v>
          </cell>
        </row>
        <row r="33">
          <cell r="A33" t="str">
            <v>2013-14</v>
          </cell>
        </row>
        <row r="34">
          <cell r="A34" t="str">
            <v>2014-15</v>
          </cell>
        </row>
        <row r="35">
          <cell r="A35" t="str">
            <v>2015-16</v>
          </cell>
        </row>
        <row r="36">
          <cell r="A36" t="str">
            <v>2016-17</v>
          </cell>
        </row>
        <row r="37">
          <cell r="A37" t="str">
            <v>2017-18</v>
          </cell>
        </row>
        <row r="38">
          <cell r="A38" t="str">
            <v>2018-19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HRGT"/>
      <sheetName val="Sheet1"/>
    </sheetNames>
    <sheetDataSet>
      <sheetData sheetId="0"/>
      <sheetData sheetId="1">
        <row r="4">
          <cell r="H4" t="str">
            <v>Combined</v>
          </cell>
        </row>
        <row r="5">
          <cell r="H5" t="str">
            <v>4917009968169100</v>
          </cell>
        </row>
        <row r="6">
          <cell r="H6" t="str">
            <v>4917009968169100</v>
          </cell>
        </row>
        <row r="7">
          <cell r="H7" t="str">
            <v>4917009968169100</v>
          </cell>
        </row>
        <row r="8">
          <cell r="H8" t="str">
            <v>4917009968169160</v>
          </cell>
        </row>
        <row r="9">
          <cell r="H9" t="str">
            <v>4917009968169160</v>
          </cell>
        </row>
        <row r="10">
          <cell r="H10" t="str">
            <v>4917009968169160</v>
          </cell>
        </row>
        <row r="11">
          <cell r="H11" t="str">
            <v>4917009968169165</v>
          </cell>
        </row>
        <row r="12">
          <cell r="H12" t="str">
            <v>4917009968169165</v>
          </cell>
        </row>
        <row r="13">
          <cell r="H13" t="str">
            <v>4917009968169165</v>
          </cell>
        </row>
        <row r="14">
          <cell r="H14" t="str">
            <v>5003088801079100</v>
          </cell>
        </row>
        <row r="15">
          <cell r="H15" t="str">
            <v>5003088801079100</v>
          </cell>
        </row>
        <row r="16">
          <cell r="H16" t="str">
            <v>5003088801079100</v>
          </cell>
        </row>
        <row r="17">
          <cell r="H17" t="str">
            <v>5003088801079115</v>
          </cell>
        </row>
        <row r="18">
          <cell r="H18" t="str">
            <v>5003088801079115</v>
          </cell>
        </row>
        <row r="19">
          <cell r="H19" t="str">
            <v>5003088801079115</v>
          </cell>
        </row>
        <row r="20">
          <cell r="H20" t="str">
            <v>5003088801079165</v>
          </cell>
        </row>
        <row r="21">
          <cell r="H21" t="str">
            <v>5003088801079165</v>
          </cell>
        </row>
        <row r="22">
          <cell r="H22" t="str">
            <v>5003088801079165</v>
          </cell>
        </row>
        <row r="23">
          <cell r="H23" t="str">
            <v>3428009977509000</v>
          </cell>
        </row>
        <row r="24">
          <cell r="H24" t="str">
            <v>3428009977509000</v>
          </cell>
        </row>
        <row r="25">
          <cell r="H25" t="str">
            <v>3428009977509000</v>
          </cell>
        </row>
        <row r="26">
          <cell r="H26" t="str">
            <v>1308019977609000</v>
          </cell>
        </row>
        <row r="27">
          <cell r="H27" t="str">
            <v>1308019977609000</v>
          </cell>
        </row>
        <row r="28">
          <cell r="H28" t="str">
            <v>1308019977609000</v>
          </cell>
        </row>
        <row r="29">
          <cell r="H29" t="str">
            <v>1308019977609100</v>
          </cell>
        </row>
        <row r="30">
          <cell r="H30" t="str">
            <v>1308019977609100</v>
          </cell>
        </row>
        <row r="31">
          <cell r="H31" t="str">
            <v>1308019977609100</v>
          </cell>
        </row>
        <row r="32">
          <cell r="H32" t="str">
            <v>1308019977609165</v>
          </cell>
        </row>
        <row r="33">
          <cell r="H33" t="str">
            <v>1308019977609165</v>
          </cell>
        </row>
        <row r="34">
          <cell r="H34" t="str">
            <v>1308019977609165</v>
          </cell>
        </row>
        <row r="35">
          <cell r="H35" t="str">
            <v>4218009978519160</v>
          </cell>
        </row>
        <row r="36">
          <cell r="H36" t="str">
            <v>4218009978519161</v>
          </cell>
        </row>
        <row r="37">
          <cell r="H37" t="str">
            <v>4218009978519161</v>
          </cell>
        </row>
        <row r="38">
          <cell r="H38" t="str">
            <v>4218009978519161</v>
          </cell>
        </row>
        <row r="39">
          <cell r="H39" t="str">
            <v>4218009978519165</v>
          </cell>
        </row>
        <row r="40">
          <cell r="H40" t="str">
            <v>4218009978519165</v>
          </cell>
        </row>
        <row r="41">
          <cell r="H41" t="str">
            <v>106058800639100</v>
          </cell>
        </row>
        <row r="42">
          <cell r="H42" t="str">
            <v>106058800639100</v>
          </cell>
        </row>
        <row r="43">
          <cell r="H43" t="str">
            <v>106058800639100</v>
          </cell>
        </row>
        <row r="44">
          <cell r="H44" t="str">
            <v>106058800639160</v>
          </cell>
        </row>
        <row r="45">
          <cell r="H45" t="str">
            <v>106058800639160</v>
          </cell>
        </row>
        <row r="46">
          <cell r="H46" t="str">
            <v>106058800639160</v>
          </cell>
        </row>
        <row r="47">
          <cell r="H47" t="str">
            <v>106058800639165</v>
          </cell>
        </row>
        <row r="48">
          <cell r="H48" t="str">
            <v>106058800639165</v>
          </cell>
        </row>
        <row r="49">
          <cell r="H49" t="str">
            <v>106058800639165</v>
          </cell>
        </row>
        <row r="50">
          <cell r="H50" t="str">
            <v>8000000748409100</v>
          </cell>
        </row>
        <row r="51">
          <cell r="H51" t="str">
            <v>8000000748409100</v>
          </cell>
        </row>
        <row r="52">
          <cell r="H52" t="str">
            <v>8000000748409160</v>
          </cell>
        </row>
        <row r="53">
          <cell r="H53" t="str">
            <v>8000000748409160</v>
          </cell>
        </row>
        <row r="54">
          <cell r="H54" t="str">
            <v>8000000748409165</v>
          </cell>
        </row>
        <row r="55">
          <cell r="H55" t="str">
            <v>8000000748409165</v>
          </cell>
        </row>
        <row r="56">
          <cell r="H56" t="str">
            <v>8000000590519100</v>
          </cell>
        </row>
        <row r="57">
          <cell r="H57" t="str">
            <v>8000000590519100</v>
          </cell>
        </row>
        <row r="58">
          <cell r="H58" t="str">
            <v>8000000590519100</v>
          </cell>
        </row>
        <row r="59">
          <cell r="H59" t="str">
            <v>8000000590519160</v>
          </cell>
        </row>
        <row r="60">
          <cell r="H60" t="str">
            <v>8000000590519160</v>
          </cell>
        </row>
        <row r="61">
          <cell r="H61" t="str">
            <v>8000000590519160</v>
          </cell>
        </row>
        <row r="62">
          <cell r="H62" t="str">
            <v>5805018800039100</v>
          </cell>
        </row>
        <row r="63">
          <cell r="H63" t="str">
            <v>5805018800039100</v>
          </cell>
        </row>
        <row r="64">
          <cell r="H64" t="str">
            <v>5805018800039100</v>
          </cell>
        </row>
        <row r="65">
          <cell r="H65" t="str">
            <v>5805018800039115</v>
          </cell>
        </row>
        <row r="66">
          <cell r="H66" t="str">
            <v>5805018800039115</v>
          </cell>
        </row>
        <row r="67">
          <cell r="H67" t="str">
            <v>5805018800039115</v>
          </cell>
        </row>
        <row r="68">
          <cell r="H68" t="str">
            <v>5805018800039165</v>
          </cell>
        </row>
        <row r="69">
          <cell r="H69" t="str">
            <v>5805018800039165</v>
          </cell>
        </row>
        <row r="70">
          <cell r="H70" t="str">
            <v>5805018800039165</v>
          </cell>
        </row>
        <row r="71">
          <cell r="H71" t="str">
            <v>8000000599369160</v>
          </cell>
        </row>
        <row r="72">
          <cell r="H72" t="str">
            <v>8000000599369160</v>
          </cell>
        </row>
        <row r="73">
          <cell r="H73" t="str">
            <v>8000000599369160</v>
          </cell>
        </row>
        <row r="74">
          <cell r="H74" t="str">
            <v>3102009995929000</v>
          </cell>
        </row>
        <row r="75">
          <cell r="H75" t="str">
            <v>3102009995929000</v>
          </cell>
        </row>
        <row r="76">
          <cell r="H76" t="str">
            <v>3102009995929000</v>
          </cell>
        </row>
        <row r="77">
          <cell r="H77" t="str">
            <v>3102009995929102</v>
          </cell>
        </row>
        <row r="78">
          <cell r="H78" t="str">
            <v>3102009995929102</v>
          </cell>
        </row>
        <row r="79">
          <cell r="H79" t="str">
            <v>3102009995929102</v>
          </cell>
        </row>
        <row r="80">
          <cell r="H80" t="str">
            <v>3102009995929115</v>
          </cell>
        </row>
        <row r="81">
          <cell r="H81" t="str">
            <v>3102009995929161</v>
          </cell>
        </row>
        <row r="82">
          <cell r="H82" t="str">
            <v>3102009995929161</v>
          </cell>
        </row>
        <row r="83">
          <cell r="H83" t="str">
            <v>3102009995929161</v>
          </cell>
        </row>
        <row r="84">
          <cell r="H84" t="str">
            <v>3103009994369030</v>
          </cell>
        </row>
        <row r="85">
          <cell r="H85" t="str">
            <v>3103009994369030</v>
          </cell>
        </row>
        <row r="86">
          <cell r="H86" t="str">
            <v>3103009994369030</v>
          </cell>
        </row>
        <row r="87">
          <cell r="H87" t="str">
            <v>3314008800219160</v>
          </cell>
        </row>
        <row r="88">
          <cell r="H88" t="str">
            <v>3314008800219160</v>
          </cell>
        </row>
        <row r="89">
          <cell r="H89" t="str">
            <v>3314008800219160</v>
          </cell>
        </row>
        <row r="90">
          <cell r="H90" t="str">
            <v>6620019900449115</v>
          </cell>
        </row>
        <row r="91">
          <cell r="H91" t="str">
            <v>6620019900449115</v>
          </cell>
        </row>
        <row r="92">
          <cell r="H92" t="str">
            <v>6620019900449115</v>
          </cell>
        </row>
        <row r="93">
          <cell r="H93" t="str">
            <v>6620019900449160</v>
          </cell>
        </row>
        <row r="94">
          <cell r="H94" t="str">
            <v>6620019900449160</v>
          </cell>
        </row>
        <row r="95">
          <cell r="H95" t="str">
            <v>6620019900449160</v>
          </cell>
        </row>
        <row r="96">
          <cell r="H96" t="str">
            <v>6620019900449165</v>
          </cell>
        </row>
        <row r="97">
          <cell r="H97" t="str">
            <v>6620019900449165</v>
          </cell>
        </row>
        <row r="98">
          <cell r="H98" t="str">
            <v>6620019900449165</v>
          </cell>
        </row>
        <row r="99">
          <cell r="H99" t="str">
            <v>5802068800219100</v>
          </cell>
        </row>
        <row r="100">
          <cell r="H100" t="str">
            <v>5802068800219100</v>
          </cell>
        </row>
        <row r="101">
          <cell r="H101" t="str">
            <v>5802068800219100</v>
          </cell>
        </row>
        <row r="102">
          <cell r="H102" t="str">
            <v>5802068800219115</v>
          </cell>
        </row>
        <row r="103">
          <cell r="H103" t="str">
            <v>5802068800219115</v>
          </cell>
        </row>
        <row r="104">
          <cell r="H104" t="str">
            <v>5802068800219115</v>
          </cell>
        </row>
        <row r="105">
          <cell r="H105" t="str">
            <v>5802068800219160</v>
          </cell>
        </row>
        <row r="106">
          <cell r="H106" t="str">
            <v>5802068800219160</v>
          </cell>
        </row>
        <row r="107">
          <cell r="H107" t="str">
            <v>5802068800219160</v>
          </cell>
        </row>
        <row r="108">
          <cell r="H108" t="str">
            <v>5802068800219165</v>
          </cell>
        </row>
        <row r="109">
          <cell r="H109" t="str">
            <v>5802068800219165</v>
          </cell>
        </row>
        <row r="110">
          <cell r="H110" t="str">
            <v>5802068800219165</v>
          </cell>
        </row>
        <row r="111">
          <cell r="H111" t="str">
            <v>1308019965429002</v>
          </cell>
        </row>
        <row r="112">
          <cell r="H112" t="str">
            <v>1308019965429002</v>
          </cell>
        </row>
        <row r="113">
          <cell r="H113" t="str">
            <v>1308019965429002</v>
          </cell>
        </row>
        <row r="114">
          <cell r="H114" t="str">
            <v>1219018800789162</v>
          </cell>
        </row>
        <row r="115">
          <cell r="H115" t="str">
            <v>1219018800789162</v>
          </cell>
        </row>
        <row r="116">
          <cell r="H116" t="str">
            <v>1219018800789162</v>
          </cell>
        </row>
        <row r="117">
          <cell r="H117" t="str">
            <v>1601018801819100</v>
          </cell>
        </row>
        <row r="118">
          <cell r="H118" t="str">
            <v>1601018801819100</v>
          </cell>
        </row>
        <row r="119">
          <cell r="H119" t="str">
            <v>1601018801819100</v>
          </cell>
        </row>
        <row r="120">
          <cell r="H120" t="str">
            <v>2404018800439100</v>
          </cell>
        </row>
        <row r="121">
          <cell r="H121" t="str">
            <v>2404018800439100</v>
          </cell>
        </row>
        <row r="122">
          <cell r="H122" t="str">
            <v>2404018800439100</v>
          </cell>
        </row>
        <row r="123">
          <cell r="H123" t="str">
            <v>2404018800439115</v>
          </cell>
        </row>
        <row r="124">
          <cell r="H124" t="str">
            <v>2404018800439115</v>
          </cell>
        </row>
        <row r="125">
          <cell r="H125" t="str">
            <v>2404018800439115</v>
          </cell>
        </row>
        <row r="126">
          <cell r="H126" t="str">
            <v>2404018800439160</v>
          </cell>
        </row>
        <row r="127">
          <cell r="H127" t="str">
            <v>2404018800439160</v>
          </cell>
        </row>
        <row r="128">
          <cell r="H128" t="str">
            <v>2404018800439160</v>
          </cell>
        </row>
        <row r="129">
          <cell r="H129" t="str">
            <v>2404018800439165</v>
          </cell>
        </row>
        <row r="130">
          <cell r="H130" t="str">
            <v>2404018800439165</v>
          </cell>
        </row>
        <row r="131">
          <cell r="H131" t="str">
            <v>2404018800439165</v>
          </cell>
        </row>
        <row r="132">
          <cell r="H132" t="str">
            <v>4410009977199000</v>
          </cell>
        </row>
        <row r="133">
          <cell r="H133" t="str">
            <v>4410009977199000</v>
          </cell>
        </row>
        <row r="134">
          <cell r="H134" t="str">
            <v>4410009977199000</v>
          </cell>
        </row>
        <row r="135">
          <cell r="H135" t="str">
            <v>4410009977199100</v>
          </cell>
        </row>
        <row r="136">
          <cell r="H136" t="str">
            <v>4410009977199100</v>
          </cell>
        </row>
        <row r="137">
          <cell r="H137" t="str">
            <v>4410009977199100</v>
          </cell>
        </row>
        <row r="138">
          <cell r="H138" t="str">
            <v>4410009977199115</v>
          </cell>
        </row>
        <row r="139">
          <cell r="H139" t="str">
            <v>4410009977199115</v>
          </cell>
        </row>
        <row r="140">
          <cell r="H140" t="str">
            <v>4410009977199115</v>
          </cell>
        </row>
        <row r="141">
          <cell r="H141" t="str">
            <v>4410009977199165</v>
          </cell>
        </row>
        <row r="142">
          <cell r="H142" t="str">
            <v>4410009977199165</v>
          </cell>
        </row>
        <row r="143">
          <cell r="H143" t="str">
            <v>4410009977199165</v>
          </cell>
        </row>
        <row r="144">
          <cell r="H144" t="str">
            <v>4501018800489165</v>
          </cell>
        </row>
        <row r="145">
          <cell r="H145" t="str">
            <v>4501018800489165</v>
          </cell>
        </row>
        <row r="146">
          <cell r="H146" t="str">
            <v>4501018800489165</v>
          </cell>
        </row>
        <row r="147">
          <cell r="H147" t="str">
            <v>4801028800829101</v>
          </cell>
        </row>
        <row r="148">
          <cell r="H148" t="str">
            <v>4801028800829101</v>
          </cell>
        </row>
        <row r="149">
          <cell r="H149" t="str">
            <v>4801028800829101</v>
          </cell>
        </row>
        <row r="150">
          <cell r="H150" t="str">
            <v>4801028800829160</v>
          </cell>
        </row>
        <row r="151">
          <cell r="H151" t="str">
            <v>4801028800829160</v>
          </cell>
        </row>
        <row r="152">
          <cell r="H152" t="str">
            <v>4801028800829160</v>
          </cell>
        </row>
        <row r="153">
          <cell r="H153" t="str">
            <v>5003089900039001</v>
          </cell>
        </row>
        <row r="154">
          <cell r="H154" t="str">
            <v>5003089900039001</v>
          </cell>
        </row>
        <row r="155">
          <cell r="H155" t="str">
            <v>5003089900039001</v>
          </cell>
        </row>
        <row r="156">
          <cell r="H156" t="str">
            <v>5003089900039100</v>
          </cell>
        </row>
        <row r="157">
          <cell r="H157" t="str">
            <v>5003089900039100</v>
          </cell>
        </row>
        <row r="158">
          <cell r="H158" t="str">
            <v>5003089900039100</v>
          </cell>
        </row>
        <row r="159">
          <cell r="H159" t="str">
            <v>5003089900039115</v>
          </cell>
        </row>
        <row r="160">
          <cell r="H160" t="str">
            <v>5003089900039115</v>
          </cell>
        </row>
        <row r="161">
          <cell r="H161" t="str">
            <v>5003089900039115</v>
          </cell>
        </row>
        <row r="162">
          <cell r="H162" t="str">
            <v>5003089900039165</v>
          </cell>
        </row>
        <row r="163">
          <cell r="H163" t="str">
            <v>5003089900039165</v>
          </cell>
        </row>
        <row r="164">
          <cell r="H164" t="str">
            <v>5003089900039165</v>
          </cell>
        </row>
        <row r="165">
          <cell r="H165" t="str">
            <v>6501019900039100</v>
          </cell>
        </row>
        <row r="166">
          <cell r="H166" t="str">
            <v>6501019900039100</v>
          </cell>
        </row>
        <row r="167">
          <cell r="H167" t="str">
            <v>6501019900039100</v>
          </cell>
        </row>
        <row r="168">
          <cell r="H168" t="str">
            <v>6501019900039115</v>
          </cell>
        </row>
        <row r="169">
          <cell r="H169" t="str">
            <v>6501019900039115</v>
          </cell>
        </row>
        <row r="170">
          <cell r="H170" t="str">
            <v>6501019900039160</v>
          </cell>
        </row>
        <row r="171">
          <cell r="H171" t="str">
            <v>6501019900039160</v>
          </cell>
        </row>
        <row r="172">
          <cell r="H172" t="str">
            <v>6501019900039160</v>
          </cell>
        </row>
        <row r="173">
          <cell r="H173" t="str">
            <v>6501019900039165</v>
          </cell>
        </row>
        <row r="174">
          <cell r="H174" t="str">
            <v>6501019900039165</v>
          </cell>
        </row>
        <row r="175">
          <cell r="H175" t="str">
            <v>6501019900039165</v>
          </cell>
        </row>
        <row r="176">
          <cell r="H176" t="str">
            <v>6806018803279100</v>
          </cell>
        </row>
        <row r="177">
          <cell r="H177" t="str">
            <v>6806018803279100</v>
          </cell>
        </row>
        <row r="178">
          <cell r="H178" t="str">
            <v>6806018803279100</v>
          </cell>
        </row>
        <row r="179">
          <cell r="H179" t="str">
            <v>6806018803279115</v>
          </cell>
        </row>
        <row r="180">
          <cell r="H180" t="str">
            <v>6806018803279115</v>
          </cell>
        </row>
        <row r="181">
          <cell r="H181" t="str">
            <v>6806018803279115</v>
          </cell>
        </row>
        <row r="182">
          <cell r="H182" t="str">
            <v>6806018803279160</v>
          </cell>
        </row>
        <row r="183">
          <cell r="H183" t="str">
            <v>6806018803279160</v>
          </cell>
        </row>
        <row r="184">
          <cell r="H184" t="str">
            <v>6806018803279160</v>
          </cell>
        </row>
        <row r="185">
          <cell r="H185" t="str">
            <v>6209019993649000</v>
          </cell>
        </row>
        <row r="186">
          <cell r="H186" t="str">
            <v>6209019993649000</v>
          </cell>
        </row>
        <row r="187">
          <cell r="H187" t="str">
            <v>6209019993649000</v>
          </cell>
        </row>
        <row r="188">
          <cell r="H188" t="str">
            <v>6209019993649160</v>
          </cell>
        </row>
        <row r="189">
          <cell r="H189" t="str">
            <v>6209019993649160</v>
          </cell>
        </row>
        <row r="190">
          <cell r="H190" t="str">
            <v>6209019993649160</v>
          </cell>
        </row>
        <row r="191">
          <cell r="H191" t="str">
            <v>6209019993649165</v>
          </cell>
        </row>
        <row r="192">
          <cell r="H192" t="str">
            <v>8000000560229000</v>
          </cell>
        </row>
        <row r="193">
          <cell r="H193" t="str">
            <v>8000000560229000</v>
          </cell>
        </row>
        <row r="194">
          <cell r="H194" t="str">
            <v>8000000560229000</v>
          </cell>
        </row>
        <row r="195">
          <cell r="H195" t="str">
            <v>1407029978059000</v>
          </cell>
        </row>
        <row r="196">
          <cell r="H196" t="str">
            <v>1407029978059000</v>
          </cell>
        </row>
        <row r="197">
          <cell r="H197" t="str">
            <v>1407029978059000</v>
          </cell>
        </row>
        <row r="198">
          <cell r="H198" t="str">
            <v>1407029978059160</v>
          </cell>
        </row>
        <row r="199">
          <cell r="H199" t="str">
            <v>1407029978059160</v>
          </cell>
        </row>
        <row r="200">
          <cell r="H200" t="str">
            <v>1407029978059160</v>
          </cell>
        </row>
        <row r="201">
          <cell r="H201" t="str">
            <v>1407029978059161</v>
          </cell>
        </row>
        <row r="202">
          <cell r="H202" t="str">
            <v>1407029978059161</v>
          </cell>
        </row>
        <row r="203">
          <cell r="H203" t="str">
            <v>1407029978059161</v>
          </cell>
        </row>
        <row r="204">
          <cell r="H204" t="str">
            <v>3102008803579160</v>
          </cell>
        </row>
        <row r="205">
          <cell r="H205" t="str">
            <v>3102008803579160</v>
          </cell>
        </row>
        <row r="206">
          <cell r="H206" t="str">
            <v>3102008803579160</v>
          </cell>
        </row>
        <row r="207">
          <cell r="H207" t="str">
            <v>3102008803579165</v>
          </cell>
        </row>
        <row r="208">
          <cell r="H208" t="str">
            <v>3102008803579165</v>
          </cell>
        </row>
        <row r="209">
          <cell r="H209" t="str">
            <v>3102008803579165</v>
          </cell>
        </row>
        <row r="210">
          <cell r="H210" t="str">
            <v>2805048800069100</v>
          </cell>
        </row>
        <row r="211">
          <cell r="H211" t="str">
            <v>2805048800069100</v>
          </cell>
        </row>
        <row r="212">
          <cell r="H212" t="str">
            <v>2805048800069100</v>
          </cell>
        </row>
        <row r="213">
          <cell r="H213" t="str">
            <v>2805048800069115</v>
          </cell>
        </row>
        <row r="214">
          <cell r="H214" t="str">
            <v>2805048800069115</v>
          </cell>
        </row>
        <row r="215">
          <cell r="H215" t="str">
            <v>2805048800069115</v>
          </cell>
        </row>
        <row r="216">
          <cell r="H216" t="str">
            <v>2805048800069160</v>
          </cell>
        </row>
        <row r="217">
          <cell r="H217" t="str">
            <v>2805048800069160</v>
          </cell>
        </row>
        <row r="218">
          <cell r="H218" t="str">
            <v>2805048800069160</v>
          </cell>
        </row>
        <row r="219">
          <cell r="H219" t="str">
            <v>3102009997919000</v>
          </cell>
        </row>
        <row r="220">
          <cell r="H220" t="str">
            <v>3102009997919000</v>
          </cell>
        </row>
        <row r="221">
          <cell r="H221" t="str">
            <v>3102009997919000</v>
          </cell>
        </row>
        <row r="222">
          <cell r="H222" t="str">
            <v>3102009997919102</v>
          </cell>
        </row>
        <row r="223">
          <cell r="H223" t="str">
            <v>3102009997919102</v>
          </cell>
        </row>
        <row r="224">
          <cell r="H224" t="str">
            <v>3102009997919102</v>
          </cell>
        </row>
        <row r="225">
          <cell r="H225" t="str">
            <v>1318029900069001</v>
          </cell>
        </row>
        <row r="226">
          <cell r="H226" t="str">
            <v>1318029900069001</v>
          </cell>
        </row>
        <row r="227">
          <cell r="H227" t="str">
            <v>1318029900069001</v>
          </cell>
        </row>
        <row r="228">
          <cell r="H228" t="str">
            <v>1318019986879000</v>
          </cell>
        </row>
        <row r="229">
          <cell r="H229" t="str">
            <v>1318019986879000</v>
          </cell>
        </row>
        <row r="230">
          <cell r="H230" t="str">
            <v>1318019986879000</v>
          </cell>
        </row>
        <row r="231">
          <cell r="H231" t="str">
            <v>1318019986879100</v>
          </cell>
        </row>
        <row r="232">
          <cell r="H232" t="str">
            <v>1318019986879100</v>
          </cell>
        </row>
        <row r="233">
          <cell r="H233" t="str">
            <v>1318019986879100</v>
          </cell>
        </row>
        <row r="234">
          <cell r="H234" t="str">
            <v>1318019986879102</v>
          </cell>
        </row>
        <row r="235">
          <cell r="H235" t="str">
            <v>1318019986879102</v>
          </cell>
        </row>
        <row r="236">
          <cell r="H236" t="str">
            <v>1318019986879102</v>
          </cell>
        </row>
        <row r="237">
          <cell r="H237" t="str">
            <v>1318019986879103</v>
          </cell>
        </row>
        <row r="238">
          <cell r="H238" t="str">
            <v>1318019986879103</v>
          </cell>
        </row>
        <row r="239">
          <cell r="H239" t="str">
            <v>1318019986879103</v>
          </cell>
        </row>
        <row r="240">
          <cell r="H240" t="str">
            <v>1318019986879160</v>
          </cell>
        </row>
        <row r="241">
          <cell r="H241" t="str">
            <v>1318019986879160</v>
          </cell>
        </row>
        <row r="242">
          <cell r="H242" t="str">
            <v>1318019986879160</v>
          </cell>
        </row>
        <row r="243">
          <cell r="H243" t="str">
            <v>3321008800069100</v>
          </cell>
        </row>
        <row r="244">
          <cell r="H244" t="str">
            <v>3321008800069100</v>
          </cell>
        </row>
        <row r="245">
          <cell r="H245" t="str">
            <v>3321008800069100</v>
          </cell>
        </row>
        <row r="246">
          <cell r="H246" t="str">
            <v>3321008800069160</v>
          </cell>
        </row>
        <row r="247">
          <cell r="H247" t="str">
            <v>3321008800069160</v>
          </cell>
        </row>
        <row r="248">
          <cell r="H248" t="str">
            <v>3321008800069160</v>
          </cell>
        </row>
        <row r="249">
          <cell r="H249" t="str">
            <v>1402036800089000</v>
          </cell>
        </row>
        <row r="250">
          <cell r="H250" t="str">
            <v>1402036800089000</v>
          </cell>
        </row>
        <row r="251">
          <cell r="H251" t="str">
            <v>1402036800089000</v>
          </cell>
        </row>
        <row r="252">
          <cell r="H252" t="str">
            <v>1418001372279000</v>
          </cell>
        </row>
        <row r="253">
          <cell r="H253" t="str">
            <v>1418001372279000</v>
          </cell>
        </row>
        <row r="254">
          <cell r="H254" t="str">
            <v>1418001372279000</v>
          </cell>
        </row>
        <row r="255">
          <cell r="H255" t="str">
            <v>1418001372279001</v>
          </cell>
        </row>
        <row r="256">
          <cell r="H256" t="str">
            <v>1418001372279001</v>
          </cell>
        </row>
        <row r="257">
          <cell r="H257" t="str">
            <v>1418001372279001</v>
          </cell>
        </row>
        <row r="258">
          <cell r="H258" t="str">
            <v>1418001372279002</v>
          </cell>
        </row>
        <row r="259">
          <cell r="H259" t="str">
            <v>1418001372279002</v>
          </cell>
        </row>
        <row r="260">
          <cell r="H260" t="str">
            <v>1418001372279002</v>
          </cell>
        </row>
        <row r="261">
          <cell r="H261" t="str">
            <v>1418001372279100</v>
          </cell>
        </row>
        <row r="262">
          <cell r="H262" t="str">
            <v>1418001372279100</v>
          </cell>
        </row>
        <row r="263">
          <cell r="H263" t="str">
            <v>1418001372279100</v>
          </cell>
        </row>
        <row r="264">
          <cell r="H264" t="str">
            <v>1418001372279115</v>
          </cell>
        </row>
        <row r="265">
          <cell r="H265" t="str">
            <v>1418001372279115</v>
          </cell>
        </row>
        <row r="266">
          <cell r="H266" t="str">
            <v>1418001372279160</v>
          </cell>
        </row>
        <row r="267">
          <cell r="H267" t="str">
            <v>1418001372279160</v>
          </cell>
        </row>
        <row r="268">
          <cell r="H268" t="str">
            <v>1418001372279160</v>
          </cell>
        </row>
        <row r="269">
          <cell r="H269" t="str">
            <v>1418001372279165</v>
          </cell>
        </row>
        <row r="270">
          <cell r="H270" t="str">
            <v>1418001372279165</v>
          </cell>
        </row>
        <row r="271">
          <cell r="H271" t="str">
            <v>1418001372279165</v>
          </cell>
        </row>
        <row r="272">
          <cell r="H272" t="str">
            <v>3103009967289160</v>
          </cell>
        </row>
        <row r="273">
          <cell r="H273" t="str">
            <v>3103009967289160</v>
          </cell>
        </row>
        <row r="274">
          <cell r="H274" t="str">
            <v>3103009967289160</v>
          </cell>
        </row>
        <row r="275">
          <cell r="H275" t="str">
            <v>3322008882819100</v>
          </cell>
        </row>
        <row r="276">
          <cell r="H276" t="str">
            <v>3322008882819100</v>
          </cell>
        </row>
        <row r="277">
          <cell r="H277" t="str">
            <v>3322008882819100</v>
          </cell>
        </row>
        <row r="278">
          <cell r="H278" t="str">
            <v>3322008882819115</v>
          </cell>
        </row>
        <row r="279">
          <cell r="H279" t="str">
            <v>3322008882819115</v>
          </cell>
        </row>
        <row r="280">
          <cell r="H280" t="str">
            <v>3322008882819115</v>
          </cell>
        </row>
        <row r="281">
          <cell r="H281" t="str">
            <v>4917008802699100</v>
          </cell>
        </row>
        <row r="282">
          <cell r="H282" t="str">
            <v>4917008802699100</v>
          </cell>
        </row>
        <row r="283">
          <cell r="H283" t="str">
            <v>4917008802699100</v>
          </cell>
        </row>
        <row r="284">
          <cell r="H284" t="str">
            <v>4917008802699160</v>
          </cell>
        </row>
        <row r="285">
          <cell r="H285" t="str">
            <v>4917008802699160</v>
          </cell>
        </row>
        <row r="286">
          <cell r="H286" t="str">
            <v>4917008802699160</v>
          </cell>
        </row>
        <row r="287">
          <cell r="H287" t="str">
            <v>4917008802699165</v>
          </cell>
        </row>
        <row r="288">
          <cell r="H288" t="str">
            <v>4917008802699165</v>
          </cell>
        </row>
        <row r="289">
          <cell r="H289" t="str">
            <v>2220001000079160</v>
          </cell>
        </row>
        <row r="290">
          <cell r="H290" t="str">
            <v>2220001000079160</v>
          </cell>
        </row>
        <row r="291">
          <cell r="H291" t="str">
            <v>2220001000079160</v>
          </cell>
        </row>
        <row r="292">
          <cell r="H292" t="str">
            <v>1003080200009000</v>
          </cell>
        </row>
        <row r="293">
          <cell r="H293" t="str">
            <v>1003080200009000</v>
          </cell>
        </row>
        <row r="294">
          <cell r="H294" t="str">
            <v>1003080200009000</v>
          </cell>
        </row>
        <row r="295">
          <cell r="H295" t="str">
            <v>1003080200009001</v>
          </cell>
        </row>
        <row r="296">
          <cell r="H296" t="str">
            <v>5914018801099160</v>
          </cell>
        </row>
        <row r="297">
          <cell r="H297" t="str">
            <v>5914018801099160</v>
          </cell>
        </row>
        <row r="298">
          <cell r="H298" t="str">
            <v>5914018801099160</v>
          </cell>
        </row>
        <row r="299">
          <cell r="H299" t="str">
            <v>5914018801099165</v>
          </cell>
        </row>
        <row r="300">
          <cell r="H300" t="str">
            <v>5914018801099165</v>
          </cell>
        </row>
        <row r="301">
          <cell r="H301" t="str">
            <v>5914018801099165</v>
          </cell>
        </row>
        <row r="302">
          <cell r="H302" t="str">
            <v>3425008800169100</v>
          </cell>
        </row>
        <row r="303">
          <cell r="H303" t="str">
            <v>3425008800169100</v>
          </cell>
        </row>
        <row r="304">
          <cell r="H304" t="str">
            <v>3425008800169115</v>
          </cell>
        </row>
        <row r="305">
          <cell r="H305" t="str">
            <v>3425008800169115</v>
          </cell>
        </row>
        <row r="306">
          <cell r="H306" t="str">
            <v>2802018800049160</v>
          </cell>
        </row>
        <row r="307">
          <cell r="H307" t="str">
            <v>2802018800049160</v>
          </cell>
        </row>
        <row r="308">
          <cell r="H308" t="str">
            <v>3425009980659000</v>
          </cell>
        </row>
        <row r="309">
          <cell r="H309" t="str">
            <v>3425009980659000</v>
          </cell>
        </row>
        <row r="310">
          <cell r="H310" t="str">
            <v>3425009980659000</v>
          </cell>
        </row>
        <row r="311">
          <cell r="H311" t="str">
            <v>3425009980659103</v>
          </cell>
        </row>
        <row r="312">
          <cell r="H312" t="str">
            <v>3425009980659103</v>
          </cell>
        </row>
        <row r="313">
          <cell r="H313" t="str">
            <v>3425009980659103</v>
          </cell>
        </row>
        <row r="314">
          <cell r="H314" t="str">
            <v>3425009980659104</v>
          </cell>
        </row>
        <row r="315">
          <cell r="H315" t="str">
            <v>3425009980659104</v>
          </cell>
        </row>
        <row r="316">
          <cell r="H316" t="str">
            <v>3425009980659104</v>
          </cell>
        </row>
        <row r="317">
          <cell r="H317" t="str">
            <v>3425009980659117</v>
          </cell>
        </row>
        <row r="318">
          <cell r="H318" t="str">
            <v>3425009980659117</v>
          </cell>
        </row>
        <row r="319">
          <cell r="H319" t="str">
            <v>3425009980659117</v>
          </cell>
        </row>
        <row r="320">
          <cell r="H320" t="str">
            <v>3425009980659161</v>
          </cell>
        </row>
        <row r="321">
          <cell r="H321" t="str">
            <v>3425009980659161</v>
          </cell>
        </row>
        <row r="322">
          <cell r="H322" t="str">
            <v>3425009980659161</v>
          </cell>
        </row>
        <row r="323">
          <cell r="H323" t="str">
            <v>3321009900319000</v>
          </cell>
        </row>
        <row r="324">
          <cell r="H324" t="str">
            <v>3321009900319000</v>
          </cell>
        </row>
        <row r="325">
          <cell r="H325" t="str">
            <v>3321009900319000</v>
          </cell>
        </row>
        <row r="326">
          <cell r="H326" t="str">
            <v>3321009900319100</v>
          </cell>
        </row>
        <row r="327">
          <cell r="H327" t="str">
            <v>3321009900319100</v>
          </cell>
        </row>
        <row r="328">
          <cell r="H328" t="str">
            <v>3321009900319100</v>
          </cell>
        </row>
        <row r="329">
          <cell r="H329" t="str">
            <v>3321009900319160</v>
          </cell>
        </row>
        <row r="330">
          <cell r="H330" t="str">
            <v>3321009900319160</v>
          </cell>
        </row>
        <row r="331">
          <cell r="H331" t="str">
            <v>3321009900319160</v>
          </cell>
        </row>
        <row r="332">
          <cell r="H332" t="str">
            <v>8000000581169160</v>
          </cell>
        </row>
        <row r="333">
          <cell r="H333" t="str">
            <v>8000000581169160</v>
          </cell>
        </row>
        <row r="334">
          <cell r="H334" t="str">
            <v>8000000581169160</v>
          </cell>
        </row>
        <row r="335">
          <cell r="H335" t="str">
            <v>8000000581169165</v>
          </cell>
        </row>
        <row r="336">
          <cell r="H336" t="str">
            <v>8000000581169165</v>
          </cell>
        </row>
        <row r="337">
          <cell r="H337" t="str">
            <v>8000000581169165</v>
          </cell>
        </row>
        <row r="338">
          <cell r="H338" t="str">
            <v>1402018800049100</v>
          </cell>
        </row>
        <row r="339">
          <cell r="H339" t="str">
            <v>1402018800049100</v>
          </cell>
        </row>
        <row r="340">
          <cell r="H340" t="str">
            <v>1402018800049100</v>
          </cell>
        </row>
        <row r="341">
          <cell r="H341" t="str">
            <v>1402018800049115</v>
          </cell>
        </row>
        <row r="342">
          <cell r="H342" t="str">
            <v>1402018800049160</v>
          </cell>
        </row>
        <row r="343">
          <cell r="H343" t="str">
            <v>1402018800049160</v>
          </cell>
        </row>
        <row r="344">
          <cell r="H344" t="str">
            <v>1402018800049160</v>
          </cell>
        </row>
        <row r="345">
          <cell r="H345" t="str">
            <v>1402018800049165</v>
          </cell>
        </row>
        <row r="346">
          <cell r="H346" t="str">
            <v>1402018800049165</v>
          </cell>
        </row>
        <row r="347">
          <cell r="H347" t="str">
            <v>8000000574429160</v>
          </cell>
        </row>
        <row r="348">
          <cell r="H348" t="str">
            <v>3208008800989100</v>
          </cell>
        </row>
        <row r="349">
          <cell r="H349" t="str">
            <v>3208008800989100</v>
          </cell>
        </row>
        <row r="350">
          <cell r="H350" t="str">
            <v>3208008800989100</v>
          </cell>
        </row>
        <row r="351">
          <cell r="H351" t="str">
            <v>3208008800989160</v>
          </cell>
        </row>
        <row r="352">
          <cell r="H352" t="str">
            <v>8000000568229000</v>
          </cell>
        </row>
        <row r="353">
          <cell r="H353" t="str">
            <v>8000000568229000</v>
          </cell>
        </row>
        <row r="354">
          <cell r="H354" t="str">
            <v>8000000568229000</v>
          </cell>
        </row>
        <row r="355">
          <cell r="H355" t="str">
            <v>8000000568229001</v>
          </cell>
        </row>
        <row r="356">
          <cell r="H356" t="str">
            <v>8000000568229001</v>
          </cell>
        </row>
        <row r="357">
          <cell r="H357" t="str">
            <v>8000000568229001</v>
          </cell>
        </row>
        <row r="358">
          <cell r="H358" t="str">
            <v>8000000568229100</v>
          </cell>
        </row>
        <row r="359">
          <cell r="H359" t="str">
            <v>8000000568229100</v>
          </cell>
        </row>
        <row r="360">
          <cell r="H360" t="str">
            <v>8000000568229100</v>
          </cell>
        </row>
        <row r="361">
          <cell r="H361" t="str">
            <v>8000000568229160</v>
          </cell>
        </row>
        <row r="362">
          <cell r="H362" t="str">
            <v>8000000568229160</v>
          </cell>
        </row>
        <row r="363">
          <cell r="H363" t="str">
            <v>8000000568229160</v>
          </cell>
        </row>
        <row r="364">
          <cell r="H364" t="str">
            <v>1406009959829000</v>
          </cell>
        </row>
        <row r="365">
          <cell r="H365" t="str">
            <v>1406009959829000</v>
          </cell>
        </row>
        <row r="366">
          <cell r="H366" t="str">
            <v>1406009959829100</v>
          </cell>
        </row>
        <row r="367">
          <cell r="H367" t="str">
            <v>1406009959829100</v>
          </cell>
        </row>
        <row r="368">
          <cell r="H368" t="str">
            <v>1406009959829115</v>
          </cell>
        </row>
        <row r="369">
          <cell r="H369" t="str">
            <v>1406009959829115</v>
          </cell>
        </row>
        <row r="370">
          <cell r="H370" t="str">
            <v>1406009959829116</v>
          </cell>
        </row>
        <row r="371">
          <cell r="H371" t="str">
            <v>1406009959829116</v>
          </cell>
        </row>
        <row r="372">
          <cell r="H372" t="str">
            <v>1406009959829160</v>
          </cell>
        </row>
        <row r="373">
          <cell r="H373" t="str">
            <v>1406009959829160</v>
          </cell>
        </row>
        <row r="374">
          <cell r="H374" t="str">
            <v>1406009959829165</v>
          </cell>
        </row>
        <row r="375">
          <cell r="H375" t="str">
            <v>5804108802369100</v>
          </cell>
        </row>
        <row r="376">
          <cell r="H376" t="str">
            <v>5804108802369100</v>
          </cell>
        </row>
        <row r="377">
          <cell r="H377" t="str">
            <v>5804108802369100</v>
          </cell>
        </row>
        <row r="378">
          <cell r="H378" t="str">
            <v>5804108802369115</v>
          </cell>
        </row>
        <row r="379">
          <cell r="H379" t="str">
            <v>5804108802369115</v>
          </cell>
        </row>
        <row r="380">
          <cell r="H380" t="str">
            <v>5804108802369115</v>
          </cell>
        </row>
        <row r="381">
          <cell r="H381" t="str">
            <v>5804108802369165</v>
          </cell>
        </row>
        <row r="382">
          <cell r="H382" t="str">
            <v>5804108802369165</v>
          </cell>
        </row>
        <row r="383">
          <cell r="H383" t="str">
            <v>5804108802369165</v>
          </cell>
        </row>
        <row r="384">
          <cell r="H384" t="str">
            <v>3318008800879100</v>
          </cell>
        </row>
        <row r="385">
          <cell r="H385" t="str">
            <v>3318008800879100</v>
          </cell>
        </row>
        <row r="386">
          <cell r="H386" t="str">
            <v>3318008800879100</v>
          </cell>
        </row>
        <row r="387">
          <cell r="H387" t="str">
            <v>3318008800879115</v>
          </cell>
        </row>
        <row r="388">
          <cell r="H388" t="str">
            <v>1406001370809002</v>
          </cell>
        </row>
        <row r="389">
          <cell r="H389" t="str">
            <v>1406001370809002</v>
          </cell>
        </row>
        <row r="390">
          <cell r="H390" t="str">
            <v>1406001370809100</v>
          </cell>
        </row>
        <row r="391">
          <cell r="H391" t="str">
            <v>1406001370809100</v>
          </cell>
        </row>
        <row r="392">
          <cell r="H392" t="str">
            <v>1406001370809160</v>
          </cell>
        </row>
        <row r="393">
          <cell r="H393" t="str">
            <v>1406001370809160</v>
          </cell>
        </row>
        <row r="394">
          <cell r="H394" t="str">
            <v>1407071370809002</v>
          </cell>
        </row>
        <row r="395">
          <cell r="H395" t="str">
            <v>1407071370809100</v>
          </cell>
        </row>
        <row r="396">
          <cell r="H396" t="str">
            <v>1407071370809160</v>
          </cell>
        </row>
        <row r="397">
          <cell r="H397" t="str">
            <v>1322019988949000</v>
          </cell>
        </row>
        <row r="398">
          <cell r="H398" t="str">
            <v>1322019988949000</v>
          </cell>
        </row>
        <row r="399">
          <cell r="H399" t="str">
            <v>1322019988949000</v>
          </cell>
        </row>
        <row r="400">
          <cell r="H400" t="str">
            <v>6614019989919000</v>
          </cell>
        </row>
        <row r="401">
          <cell r="H401" t="str">
            <v>6614019989919000</v>
          </cell>
        </row>
        <row r="402">
          <cell r="H402" t="str">
            <v>6614019989919000</v>
          </cell>
        </row>
        <row r="403">
          <cell r="H403" t="str">
            <v>101009978509003</v>
          </cell>
        </row>
        <row r="404">
          <cell r="H404" t="str">
            <v>101009978509003</v>
          </cell>
        </row>
        <row r="405">
          <cell r="H405" t="str">
            <v>101009978509003</v>
          </cell>
        </row>
        <row r="406">
          <cell r="H406" t="str">
            <v>101009978509106</v>
          </cell>
        </row>
        <row r="407">
          <cell r="H407" t="str">
            <v>101009978509106</v>
          </cell>
        </row>
        <row r="408">
          <cell r="H408" t="str">
            <v>101009978509106</v>
          </cell>
        </row>
        <row r="409">
          <cell r="H409" t="str">
            <v>101009978509107</v>
          </cell>
        </row>
        <row r="410">
          <cell r="H410" t="str">
            <v>101009978509116</v>
          </cell>
        </row>
        <row r="411">
          <cell r="H411" t="str">
            <v>101009978509116</v>
          </cell>
        </row>
        <row r="412">
          <cell r="H412" t="str">
            <v>101009978509160</v>
          </cell>
        </row>
        <row r="413">
          <cell r="H413" t="str">
            <v>101009978509160</v>
          </cell>
        </row>
        <row r="414">
          <cell r="H414" t="str">
            <v>101009978509160</v>
          </cell>
        </row>
        <row r="415">
          <cell r="H415" t="str">
            <v>101009978509161</v>
          </cell>
        </row>
        <row r="416">
          <cell r="H416" t="str">
            <v>101009978509165</v>
          </cell>
        </row>
        <row r="417">
          <cell r="H417" t="str">
            <v>101009978509165</v>
          </cell>
        </row>
        <row r="418">
          <cell r="H418" t="str">
            <v>5914019978029021</v>
          </cell>
        </row>
        <row r="419">
          <cell r="H419" t="str">
            <v>5914019978029021</v>
          </cell>
        </row>
        <row r="420">
          <cell r="H420" t="str">
            <v>5914019978029021</v>
          </cell>
        </row>
        <row r="421">
          <cell r="H421" t="str">
            <v>6206009960049000</v>
          </cell>
        </row>
        <row r="422">
          <cell r="H422" t="str">
            <v>6206009960049000</v>
          </cell>
        </row>
        <row r="423">
          <cell r="H423" t="str">
            <v>6206009960049000</v>
          </cell>
        </row>
        <row r="424">
          <cell r="H424" t="str">
            <v>6619059978049000</v>
          </cell>
        </row>
        <row r="425">
          <cell r="H425" t="str">
            <v>6619059978049000</v>
          </cell>
        </row>
        <row r="426">
          <cell r="H426" t="str">
            <v>6619059978049000</v>
          </cell>
        </row>
        <row r="427">
          <cell r="H427" t="str">
            <v>6619059978049100</v>
          </cell>
        </row>
        <row r="428">
          <cell r="H428" t="str">
            <v>6619059978049100</v>
          </cell>
        </row>
        <row r="429">
          <cell r="H429" t="str">
            <v>6619059978049100</v>
          </cell>
        </row>
        <row r="430">
          <cell r="H430" t="str">
            <v>6619059978049160</v>
          </cell>
        </row>
        <row r="431">
          <cell r="H431" t="str">
            <v>6619059978049160</v>
          </cell>
        </row>
        <row r="432">
          <cell r="H432" t="str">
            <v>6619059978049160</v>
          </cell>
        </row>
        <row r="433">
          <cell r="H433" t="str">
            <v>3429008801279100</v>
          </cell>
        </row>
        <row r="434">
          <cell r="H434" t="str">
            <v>3429008801279100</v>
          </cell>
        </row>
        <row r="435">
          <cell r="H435" t="str">
            <v>3429008801279100</v>
          </cell>
        </row>
        <row r="436">
          <cell r="H436" t="str">
            <v>3429008801279160</v>
          </cell>
        </row>
        <row r="437">
          <cell r="H437" t="str">
            <v>3429008801279160</v>
          </cell>
        </row>
        <row r="438">
          <cell r="H438" t="str">
            <v>3429008801279160</v>
          </cell>
        </row>
        <row r="439">
          <cell r="H439" t="str">
            <v>1402039980699001</v>
          </cell>
        </row>
        <row r="440">
          <cell r="H440" t="str">
            <v>1402039980699001</v>
          </cell>
        </row>
        <row r="441">
          <cell r="H441" t="str">
            <v>1402039980699001</v>
          </cell>
        </row>
        <row r="442">
          <cell r="H442" t="str">
            <v>8000000562539160</v>
          </cell>
        </row>
        <row r="443">
          <cell r="H443" t="str">
            <v>8000000562539160</v>
          </cell>
        </row>
        <row r="444">
          <cell r="H444" t="str">
            <v>8000000562539160</v>
          </cell>
        </row>
        <row r="445">
          <cell r="H445" t="str">
            <v>8000000562539165</v>
          </cell>
        </row>
        <row r="446">
          <cell r="H446" t="str">
            <v>8000000562539165</v>
          </cell>
        </row>
        <row r="447">
          <cell r="H447" t="str">
            <v>5803018800039160</v>
          </cell>
        </row>
        <row r="448">
          <cell r="H448" t="str">
            <v>5803018800039160</v>
          </cell>
        </row>
        <row r="449">
          <cell r="H449" t="str">
            <v>5803018800039160</v>
          </cell>
        </row>
        <row r="450">
          <cell r="H450" t="str">
            <v>3428009900819100</v>
          </cell>
        </row>
        <row r="451">
          <cell r="H451" t="str">
            <v>3428009900819100</v>
          </cell>
        </row>
        <row r="452">
          <cell r="H452" t="str">
            <v>3428009900819100</v>
          </cell>
        </row>
        <row r="453">
          <cell r="H453" t="str">
            <v>3428009900819160</v>
          </cell>
        </row>
        <row r="454">
          <cell r="H454" t="str">
            <v>3428009900819160</v>
          </cell>
        </row>
        <row r="455">
          <cell r="H455" t="str">
            <v>3428009900819160</v>
          </cell>
        </row>
        <row r="456">
          <cell r="H456" t="str">
            <v>5306008803309100</v>
          </cell>
        </row>
        <row r="457">
          <cell r="H457" t="str">
            <v>5306008803309160</v>
          </cell>
        </row>
        <row r="458">
          <cell r="H458" t="str">
            <v>5306008803309165</v>
          </cell>
        </row>
        <row r="459">
          <cell r="H459" t="str">
            <v>3102009980579000</v>
          </cell>
        </row>
        <row r="460">
          <cell r="H460" t="str">
            <v>3102009980579000</v>
          </cell>
        </row>
        <row r="461">
          <cell r="H461" t="str">
            <v>3102009980579000</v>
          </cell>
        </row>
        <row r="462">
          <cell r="H462" t="str">
            <v>3531008802249100</v>
          </cell>
        </row>
        <row r="463">
          <cell r="H463" t="str">
            <v>3531008802249100</v>
          </cell>
        </row>
        <row r="464">
          <cell r="H464" t="str">
            <v>3531008802249100</v>
          </cell>
        </row>
        <row r="465">
          <cell r="H465" t="str">
            <v>3531008802249160</v>
          </cell>
        </row>
        <row r="466">
          <cell r="H466" t="str">
            <v>3531008802249160</v>
          </cell>
        </row>
        <row r="467">
          <cell r="H467" t="str">
            <v>3531008802249160</v>
          </cell>
        </row>
        <row r="468">
          <cell r="H468" t="str">
            <v>3531008800359100</v>
          </cell>
        </row>
        <row r="469">
          <cell r="H469" t="str">
            <v>3531008800359100</v>
          </cell>
        </row>
        <row r="470">
          <cell r="H470" t="str">
            <v>3531008800359100</v>
          </cell>
        </row>
        <row r="471">
          <cell r="H471" t="str">
            <v>3531008800359115</v>
          </cell>
        </row>
        <row r="472">
          <cell r="H472" t="str">
            <v>3531008800359115</v>
          </cell>
        </row>
        <row r="473">
          <cell r="H473" t="str">
            <v>3531008800359115</v>
          </cell>
        </row>
        <row r="474">
          <cell r="H474" t="str">
            <v>3531008800359160</v>
          </cell>
        </row>
        <row r="475">
          <cell r="H475" t="str">
            <v>3531008800359160</v>
          </cell>
        </row>
        <row r="476">
          <cell r="H476" t="str">
            <v>3531008800359160</v>
          </cell>
        </row>
        <row r="477">
          <cell r="H477" t="str">
            <v>3317008800429100</v>
          </cell>
        </row>
        <row r="478">
          <cell r="H478" t="str">
            <v>3317008800429100</v>
          </cell>
        </row>
        <row r="479">
          <cell r="H479" t="str">
            <v>3317008800429115</v>
          </cell>
        </row>
        <row r="480">
          <cell r="H480" t="str">
            <v>3317008800429115</v>
          </cell>
        </row>
        <row r="481">
          <cell r="H481" t="str">
            <v>3317008800429165</v>
          </cell>
        </row>
        <row r="482">
          <cell r="H482" t="str">
            <v>3317008800429165</v>
          </cell>
        </row>
        <row r="483">
          <cell r="H483" t="str">
            <v>307019988589000</v>
          </cell>
        </row>
        <row r="484">
          <cell r="H484" t="str">
            <v>307019988589000</v>
          </cell>
        </row>
        <row r="485">
          <cell r="H485" t="str">
            <v>307019988589000</v>
          </cell>
        </row>
        <row r="486">
          <cell r="H486" t="str">
            <v>307019980809000</v>
          </cell>
        </row>
        <row r="487">
          <cell r="H487" t="str">
            <v>307019980809000</v>
          </cell>
        </row>
        <row r="488">
          <cell r="H488" t="str">
            <v>307019980809000</v>
          </cell>
        </row>
        <row r="489">
          <cell r="H489" t="str">
            <v>307019980809100</v>
          </cell>
        </row>
        <row r="490">
          <cell r="H490" t="str">
            <v>307019980809100</v>
          </cell>
        </row>
        <row r="491">
          <cell r="H491" t="str">
            <v>307019980809100</v>
          </cell>
        </row>
        <row r="492">
          <cell r="H492" t="str">
            <v>8000000697719160</v>
          </cell>
        </row>
        <row r="493">
          <cell r="H493" t="str">
            <v>8000000697719160</v>
          </cell>
        </row>
        <row r="494">
          <cell r="H494" t="str">
            <v>8000000697719160</v>
          </cell>
        </row>
        <row r="495">
          <cell r="H495" t="str">
            <v>8000000566349160</v>
          </cell>
        </row>
        <row r="496">
          <cell r="H496" t="str">
            <v>8000000566349160</v>
          </cell>
        </row>
        <row r="497">
          <cell r="H497" t="str">
            <v>8000000566349160</v>
          </cell>
        </row>
        <row r="498">
          <cell r="H498" t="str">
            <v>6206009974259002</v>
          </cell>
        </row>
        <row r="499">
          <cell r="H499" t="str">
            <v>6206009974259002</v>
          </cell>
        </row>
        <row r="500">
          <cell r="H500" t="str">
            <v>6206009974259002</v>
          </cell>
        </row>
        <row r="501">
          <cell r="H501" t="str">
            <v>3102009978529000</v>
          </cell>
        </row>
        <row r="502">
          <cell r="H502" t="str">
            <v>3102009978529000</v>
          </cell>
        </row>
        <row r="503">
          <cell r="H503" t="str">
            <v>3102009978529000</v>
          </cell>
        </row>
        <row r="504">
          <cell r="H504" t="str">
            <v>3102008800049100</v>
          </cell>
        </row>
        <row r="505">
          <cell r="H505" t="str">
            <v>3102008800049100</v>
          </cell>
        </row>
        <row r="506">
          <cell r="H506" t="str">
            <v>3102008800049100</v>
          </cell>
        </row>
        <row r="507">
          <cell r="H507" t="str">
            <v>3102008800049160</v>
          </cell>
        </row>
        <row r="508">
          <cell r="H508" t="str">
            <v>3102008800049160</v>
          </cell>
        </row>
        <row r="509">
          <cell r="H509" t="str">
            <v>3102008800049160</v>
          </cell>
        </row>
        <row r="510">
          <cell r="H510" t="str">
            <v>6614019977569001</v>
          </cell>
        </row>
        <row r="511">
          <cell r="H511" t="str">
            <v>6614019977569001</v>
          </cell>
        </row>
        <row r="512">
          <cell r="H512" t="str">
            <v>6614019977569001</v>
          </cell>
        </row>
        <row r="513">
          <cell r="H513" t="str">
            <v>108029977579000</v>
          </cell>
        </row>
        <row r="514">
          <cell r="H514" t="str">
            <v>108029977579000</v>
          </cell>
        </row>
        <row r="515">
          <cell r="H515" t="str">
            <v>3531009970239100</v>
          </cell>
        </row>
        <row r="516">
          <cell r="H516" t="str">
            <v>3531009970239100</v>
          </cell>
        </row>
        <row r="517">
          <cell r="H517" t="str">
            <v>3531009970239100</v>
          </cell>
        </row>
        <row r="518">
          <cell r="H518" t="str">
            <v>3531009970239115</v>
          </cell>
        </row>
        <row r="519">
          <cell r="H519" t="str">
            <v>3531009970239115</v>
          </cell>
        </row>
        <row r="520">
          <cell r="H520" t="str">
            <v>3531009970239115</v>
          </cell>
        </row>
        <row r="521">
          <cell r="H521" t="str">
            <v>3531009970239165</v>
          </cell>
        </row>
        <row r="522">
          <cell r="H522" t="str">
            <v>3531009970239165</v>
          </cell>
        </row>
        <row r="523">
          <cell r="H523" t="str">
            <v>3531009970239165</v>
          </cell>
        </row>
        <row r="524">
          <cell r="H524" t="str">
            <v>2613018800049165</v>
          </cell>
        </row>
        <row r="525">
          <cell r="H525" t="str">
            <v>2613018800049165</v>
          </cell>
        </row>
        <row r="526">
          <cell r="H526" t="str">
            <v>2613018800049165</v>
          </cell>
        </row>
        <row r="527">
          <cell r="H527" t="str">
            <v>3104008800089100</v>
          </cell>
        </row>
        <row r="528">
          <cell r="H528" t="str">
            <v>3104008800089100</v>
          </cell>
        </row>
        <row r="529">
          <cell r="H529" t="str">
            <v>3104008800089100</v>
          </cell>
        </row>
        <row r="530">
          <cell r="H530" t="str">
            <v>3104008800089160</v>
          </cell>
        </row>
        <row r="531">
          <cell r="H531" t="str">
            <v>3104008800089160</v>
          </cell>
        </row>
        <row r="532">
          <cell r="H532" t="str">
            <v>3104008800089160</v>
          </cell>
        </row>
        <row r="533">
          <cell r="H533" t="str">
            <v>8000000599399100</v>
          </cell>
        </row>
        <row r="534">
          <cell r="H534" t="str">
            <v>8000000599399100</v>
          </cell>
        </row>
        <row r="535">
          <cell r="H535" t="str">
            <v>8000000599399100</v>
          </cell>
        </row>
        <row r="536">
          <cell r="H536" t="str">
            <v>3102008800279160</v>
          </cell>
        </row>
        <row r="537">
          <cell r="H537" t="str">
            <v>3102008800279160</v>
          </cell>
        </row>
        <row r="538">
          <cell r="H538" t="str">
            <v>3102008800279160</v>
          </cell>
        </row>
        <row r="539">
          <cell r="H539" t="str">
            <v>8000000643319165</v>
          </cell>
        </row>
        <row r="540">
          <cell r="H540" t="str">
            <v>2620019970479001</v>
          </cell>
        </row>
        <row r="541">
          <cell r="H541" t="str">
            <v>2620019970479001</v>
          </cell>
        </row>
        <row r="542">
          <cell r="H542" t="str">
            <v>2620019970479001</v>
          </cell>
        </row>
        <row r="543">
          <cell r="H543" t="str">
            <v>5302028800129000</v>
          </cell>
        </row>
        <row r="544">
          <cell r="H544" t="str">
            <v>5302028800129000</v>
          </cell>
        </row>
        <row r="545">
          <cell r="H545" t="str">
            <v>5302028800129000</v>
          </cell>
        </row>
        <row r="546">
          <cell r="H546" t="str">
            <v>5302028800129160</v>
          </cell>
        </row>
        <row r="547">
          <cell r="H547" t="str">
            <v>5302028800129160</v>
          </cell>
        </row>
        <row r="548">
          <cell r="H548" t="str">
            <v>5302028800129160</v>
          </cell>
        </row>
        <row r="549">
          <cell r="H549" t="str">
            <v>2802158800179100</v>
          </cell>
        </row>
        <row r="550">
          <cell r="H550" t="str">
            <v>2802158800179100</v>
          </cell>
        </row>
        <row r="551">
          <cell r="H551" t="str">
            <v>2802158800179100</v>
          </cell>
        </row>
        <row r="552">
          <cell r="H552" t="str">
            <v>2802158800179115</v>
          </cell>
        </row>
        <row r="553">
          <cell r="H553" t="str">
            <v>2802158800179115</v>
          </cell>
        </row>
        <row r="554">
          <cell r="H554" t="str">
            <v>2802158800179115</v>
          </cell>
        </row>
        <row r="555">
          <cell r="H555" t="str">
            <v>2802158800179160</v>
          </cell>
        </row>
        <row r="556">
          <cell r="H556" t="str">
            <v>2802158800179160</v>
          </cell>
        </row>
        <row r="557">
          <cell r="H557" t="str">
            <v>2802158800179160</v>
          </cell>
        </row>
        <row r="558">
          <cell r="H558" t="str">
            <v>2805029966429000</v>
          </cell>
        </row>
        <row r="559">
          <cell r="H559" t="str">
            <v>2805029966429000</v>
          </cell>
        </row>
        <row r="560">
          <cell r="H560" t="str">
            <v>2805029966429000</v>
          </cell>
        </row>
        <row r="561">
          <cell r="H561" t="str">
            <v>1317019990869000</v>
          </cell>
        </row>
        <row r="562">
          <cell r="H562" t="str">
            <v>1317019990869000</v>
          </cell>
        </row>
        <row r="563">
          <cell r="H563" t="str">
            <v>1317019990869000</v>
          </cell>
        </row>
        <row r="564">
          <cell r="H564" t="str">
            <v>1317019990869001</v>
          </cell>
        </row>
        <row r="565">
          <cell r="H565" t="str">
            <v>1317019990869001</v>
          </cell>
        </row>
        <row r="566">
          <cell r="H566" t="str">
            <v>1317019990869001</v>
          </cell>
        </row>
        <row r="567">
          <cell r="H567" t="str">
            <v>5808019972619000</v>
          </cell>
        </row>
        <row r="568">
          <cell r="H568" t="str">
            <v>5808019972619000</v>
          </cell>
        </row>
        <row r="569">
          <cell r="H569" t="str">
            <v>5808019972619000</v>
          </cell>
        </row>
        <row r="570">
          <cell r="H570" t="str">
            <v>5808019972619100</v>
          </cell>
        </row>
        <row r="571">
          <cell r="H571" t="str">
            <v>5808019972619100</v>
          </cell>
        </row>
        <row r="572">
          <cell r="H572" t="str">
            <v>5808019972619100</v>
          </cell>
        </row>
        <row r="573">
          <cell r="H573" t="str">
            <v>5808019972619160</v>
          </cell>
        </row>
        <row r="574">
          <cell r="H574" t="str">
            <v>5808019972619160</v>
          </cell>
        </row>
        <row r="575">
          <cell r="H575" t="str">
            <v>5808019972619160</v>
          </cell>
        </row>
        <row r="576">
          <cell r="H576" t="str">
            <v>5808019972619165</v>
          </cell>
        </row>
        <row r="577">
          <cell r="H577" t="str">
            <v>5808019972619165</v>
          </cell>
        </row>
        <row r="578">
          <cell r="H578" t="str">
            <v>5808019972619165</v>
          </cell>
        </row>
        <row r="579">
          <cell r="H579" t="str">
            <v>3313009980499160</v>
          </cell>
        </row>
        <row r="580">
          <cell r="H580" t="str">
            <v>3313009980499160</v>
          </cell>
        </row>
        <row r="581">
          <cell r="H581" t="str">
            <v>3313009980499160</v>
          </cell>
        </row>
        <row r="582">
          <cell r="H582" t="str">
            <v>1903018800189160</v>
          </cell>
        </row>
        <row r="583">
          <cell r="H583" t="str">
            <v>1903018800189160</v>
          </cell>
        </row>
        <row r="584">
          <cell r="H584" t="str">
            <v>1903018800189160</v>
          </cell>
        </row>
        <row r="585">
          <cell r="H585" t="str">
            <v>108028800079100</v>
          </cell>
        </row>
        <row r="586">
          <cell r="H586" t="str">
            <v>108028800079100</v>
          </cell>
        </row>
        <row r="587">
          <cell r="H587" t="str">
            <v>108028800079100</v>
          </cell>
        </row>
        <row r="588">
          <cell r="H588" t="str">
            <v>108028800079101</v>
          </cell>
        </row>
        <row r="589">
          <cell r="H589" t="str">
            <v>108028800079101</v>
          </cell>
        </row>
        <row r="590">
          <cell r="H590" t="str">
            <v>108028800079101</v>
          </cell>
        </row>
        <row r="591">
          <cell r="H591" t="str">
            <v>108028800079160</v>
          </cell>
        </row>
        <row r="592">
          <cell r="H592" t="str">
            <v>108028800079160</v>
          </cell>
        </row>
        <row r="593">
          <cell r="H593" t="str">
            <v>108028800079160</v>
          </cell>
        </row>
        <row r="594">
          <cell r="H594" t="str">
            <v>108028800079165</v>
          </cell>
        </row>
        <row r="595">
          <cell r="H595" t="str">
            <v>108028800079165</v>
          </cell>
        </row>
        <row r="596">
          <cell r="H596" t="str">
            <v>104028802879160</v>
          </cell>
        </row>
        <row r="597">
          <cell r="H597" t="str">
            <v>104028802879160</v>
          </cell>
        </row>
        <row r="598">
          <cell r="H598" t="str">
            <v>104028802879160</v>
          </cell>
        </row>
        <row r="599">
          <cell r="H599" t="str">
            <v>104028802879161</v>
          </cell>
        </row>
        <row r="600">
          <cell r="H600" t="str">
            <v>104028802879161</v>
          </cell>
        </row>
        <row r="601">
          <cell r="H601" t="str">
            <v>104028802879161</v>
          </cell>
        </row>
        <row r="602">
          <cell r="H602" t="str">
            <v>104028802879165</v>
          </cell>
        </row>
        <row r="603">
          <cell r="H603" t="str">
            <v>104028802879165</v>
          </cell>
        </row>
        <row r="604">
          <cell r="H604" t="str">
            <v>104028802879165</v>
          </cell>
        </row>
        <row r="605">
          <cell r="H605" t="str">
            <v>6208038802219100</v>
          </cell>
        </row>
        <row r="606">
          <cell r="H606" t="str">
            <v>6208038802219100</v>
          </cell>
        </row>
        <row r="607">
          <cell r="H607" t="str">
            <v>6208038802219100</v>
          </cell>
        </row>
        <row r="608">
          <cell r="H608" t="str">
            <v>6208038802219160</v>
          </cell>
        </row>
        <row r="609">
          <cell r="H609" t="str">
            <v>6208038802219160</v>
          </cell>
        </row>
        <row r="610">
          <cell r="H610" t="str">
            <v>6208038802219160</v>
          </cell>
        </row>
        <row r="611">
          <cell r="H611" t="str">
            <v>6208038802219165</v>
          </cell>
        </row>
        <row r="612">
          <cell r="H612" t="str">
            <v>6208038802219165</v>
          </cell>
        </row>
        <row r="613">
          <cell r="H613" t="str">
            <v>6208038802219165</v>
          </cell>
        </row>
        <row r="614">
          <cell r="H614" t="str">
            <v>8000000599449160</v>
          </cell>
        </row>
        <row r="615">
          <cell r="H615" t="str">
            <v>8000000599449160</v>
          </cell>
        </row>
        <row r="616">
          <cell r="H616" t="str">
            <v>8000000599449160</v>
          </cell>
        </row>
        <row r="617">
          <cell r="H617" t="str">
            <v>3101008800669100</v>
          </cell>
        </row>
        <row r="618">
          <cell r="H618" t="str">
            <v>3101008800669100</v>
          </cell>
        </row>
        <row r="619">
          <cell r="H619" t="str">
            <v>3101008800669100</v>
          </cell>
        </row>
        <row r="620">
          <cell r="H620" t="str">
            <v>8000000555339000</v>
          </cell>
        </row>
        <row r="621">
          <cell r="H621" t="str">
            <v>8000000555339000</v>
          </cell>
        </row>
        <row r="622">
          <cell r="H622" t="str">
            <v>8000000555339000</v>
          </cell>
        </row>
        <row r="623">
          <cell r="H623" t="str">
            <v>8000000555339021</v>
          </cell>
        </row>
        <row r="624">
          <cell r="H624" t="str">
            <v>8000000555339021</v>
          </cell>
        </row>
        <row r="625">
          <cell r="H625" t="str">
            <v>8000000555339021</v>
          </cell>
        </row>
        <row r="626">
          <cell r="H626" t="str">
            <v>8000000555339100</v>
          </cell>
        </row>
        <row r="627">
          <cell r="H627" t="str">
            <v>8000000555339100</v>
          </cell>
        </row>
        <row r="628">
          <cell r="H628" t="str">
            <v>8000000555339100</v>
          </cell>
        </row>
        <row r="629">
          <cell r="H629" t="str">
            <v>8000000555339160</v>
          </cell>
        </row>
        <row r="630">
          <cell r="H630" t="str">
            <v>8000000555339160</v>
          </cell>
        </row>
        <row r="631">
          <cell r="H631" t="str">
            <v>8000000555339160</v>
          </cell>
        </row>
        <row r="632">
          <cell r="H632" t="str">
            <v>8000000555339165</v>
          </cell>
        </row>
        <row r="633">
          <cell r="H633" t="str">
            <v>8000000555339165</v>
          </cell>
        </row>
        <row r="634">
          <cell r="H634" t="str">
            <v>8000000555339165</v>
          </cell>
        </row>
        <row r="635">
          <cell r="H635" t="str">
            <v>3531009982129000</v>
          </cell>
        </row>
        <row r="636">
          <cell r="H636" t="str">
            <v>3531009982129000</v>
          </cell>
        </row>
        <row r="637">
          <cell r="H637" t="str">
            <v>3531009982129000</v>
          </cell>
        </row>
        <row r="638">
          <cell r="H638" t="str">
            <v>3531009982129100</v>
          </cell>
        </row>
        <row r="639">
          <cell r="H639" t="str">
            <v>3531009982129100</v>
          </cell>
        </row>
        <row r="640">
          <cell r="H640" t="str">
            <v>3531009982129100</v>
          </cell>
        </row>
        <row r="641">
          <cell r="H641" t="str">
            <v>1406008802659100</v>
          </cell>
        </row>
        <row r="642">
          <cell r="H642" t="str">
            <v>1406008802659100</v>
          </cell>
        </row>
        <row r="643">
          <cell r="H643" t="str">
            <v>1406008802659100</v>
          </cell>
        </row>
        <row r="644">
          <cell r="H644" t="str">
            <v>1406008802659160</v>
          </cell>
        </row>
        <row r="645">
          <cell r="H645" t="str">
            <v>1406008802659160</v>
          </cell>
        </row>
        <row r="646">
          <cell r="H646" t="str">
            <v>1406008802659160</v>
          </cell>
        </row>
        <row r="647">
          <cell r="H647" t="str">
            <v>4218009974379160</v>
          </cell>
        </row>
        <row r="648">
          <cell r="H648" t="str">
            <v>4218009974379160</v>
          </cell>
        </row>
        <row r="649">
          <cell r="H649" t="str">
            <v>4218009974379160</v>
          </cell>
        </row>
        <row r="650">
          <cell r="H650" t="str">
            <v>1426019977129000</v>
          </cell>
        </row>
        <row r="651">
          <cell r="H651" t="str">
            <v>1426019977129000</v>
          </cell>
        </row>
        <row r="652">
          <cell r="H652" t="str">
            <v>1426019977129000</v>
          </cell>
        </row>
        <row r="653">
          <cell r="H653" t="str">
            <v>1426019977129100</v>
          </cell>
        </row>
        <row r="654">
          <cell r="H654" t="str">
            <v>1426019977129100</v>
          </cell>
        </row>
        <row r="655">
          <cell r="H655" t="str">
            <v>1426019977129100</v>
          </cell>
        </row>
        <row r="656">
          <cell r="H656" t="str">
            <v>1426019977129160</v>
          </cell>
        </row>
        <row r="657">
          <cell r="H657" t="str">
            <v>1426019977129160</v>
          </cell>
        </row>
        <row r="658">
          <cell r="H658" t="str">
            <v>1426019977129160</v>
          </cell>
        </row>
        <row r="659">
          <cell r="H659" t="str">
            <v>8000000560809100</v>
          </cell>
        </row>
        <row r="660">
          <cell r="H660" t="str">
            <v>8000000560809100</v>
          </cell>
        </row>
        <row r="661">
          <cell r="H661" t="str">
            <v>8000000560809100</v>
          </cell>
        </row>
        <row r="662">
          <cell r="H662" t="str">
            <v>8000000560809160</v>
          </cell>
        </row>
        <row r="663">
          <cell r="H663" t="str">
            <v>8000000560809160</v>
          </cell>
        </row>
        <row r="664">
          <cell r="H664" t="str">
            <v>8000000560809160</v>
          </cell>
        </row>
        <row r="665">
          <cell r="H665" t="str">
            <v>6106009980609162</v>
          </cell>
        </row>
        <row r="666">
          <cell r="H666" t="str">
            <v>6106009980609162</v>
          </cell>
        </row>
        <row r="667">
          <cell r="H667" t="str">
            <v>6106009980609162</v>
          </cell>
        </row>
        <row r="668">
          <cell r="H668" t="str">
            <v>6623008804139100</v>
          </cell>
        </row>
        <row r="669">
          <cell r="H669" t="str">
            <v>6623008804139100</v>
          </cell>
        </row>
        <row r="670">
          <cell r="H670" t="str">
            <v>6623008804139100</v>
          </cell>
        </row>
        <row r="671">
          <cell r="H671" t="str">
            <v>6623008804139115</v>
          </cell>
        </row>
        <row r="672">
          <cell r="H672" t="str">
            <v>6623008804139115</v>
          </cell>
        </row>
        <row r="673">
          <cell r="H673" t="str">
            <v>6623008804139115</v>
          </cell>
        </row>
        <row r="674">
          <cell r="H674" t="str">
            <v>6623008804139160</v>
          </cell>
        </row>
        <row r="675">
          <cell r="H675" t="str">
            <v>6623008804139160</v>
          </cell>
        </row>
        <row r="676">
          <cell r="H676" t="str">
            <v>6623008804139160</v>
          </cell>
        </row>
        <row r="677">
          <cell r="H677" t="str">
            <v>6623008804139165</v>
          </cell>
        </row>
        <row r="678">
          <cell r="H678" t="str">
            <v>6623008804139165</v>
          </cell>
        </row>
        <row r="679">
          <cell r="H679" t="str">
            <v>6623008804139165</v>
          </cell>
        </row>
        <row r="680">
          <cell r="H680" t="str">
            <v>8000000694969100</v>
          </cell>
        </row>
        <row r="681">
          <cell r="H681" t="str">
            <v>8000000694969100</v>
          </cell>
        </row>
        <row r="682">
          <cell r="H682" t="str">
            <v>8000000694969100</v>
          </cell>
        </row>
        <row r="683">
          <cell r="H683" t="str">
            <v>8000000694969160</v>
          </cell>
        </row>
        <row r="684">
          <cell r="H684" t="str">
            <v>8000000694969160</v>
          </cell>
        </row>
        <row r="685">
          <cell r="H685" t="str">
            <v>8000000694969160</v>
          </cell>
        </row>
        <row r="686">
          <cell r="H686" t="str">
            <v>8000000583059160</v>
          </cell>
        </row>
        <row r="687">
          <cell r="H687" t="str">
            <v>8000000583059160</v>
          </cell>
        </row>
        <row r="688">
          <cell r="H688" t="str">
            <v>8000000583059160</v>
          </cell>
        </row>
        <row r="689">
          <cell r="H689" t="str">
            <v>3103009977639000</v>
          </cell>
        </row>
        <row r="690">
          <cell r="H690" t="str">
            <v>3103009977639000</v>
          </cell>
        </row>
        <row r="691">
          <cell r="H691" t="str">
            <v>3103009977639000</v>
          </cell>
        </row>
        <row r="692">
          <cell r="H692" t="str">
            <v>1402039976829002</v>
          </cell>
        </row>
        <row r="693">
          <cell r="H693" t="str">
            <v>1402039976829002</v>
          </cell>
        </row>
        <row r="694">
          <cell r="H694" t="str">
            <v>1402039976829002</v>
          </cell>
        </row>
        <row r="695">
          <cell r="H695" t="str">
            <v>1402039976829100</v>
          </cell>
        </row>
        <row r="696">
          <cell r="H696" t="str">
            <v>1402039976829100</v>
          </cell>
        </row>
        <row r="697">
          <cell r="H697" t="str">
            <v>1402039976829100</v>
          </cell>
        </row>
        <row r="698">
          <cell r="H698" t="str">
            <v>1402039976829160</v>
          </cell>
        </row>
        <row r="699">
          <cell r="H699" t="str">
            <v>1402039976829160</v>
          </cell>
        </row>
        <row r="700">
          <cell r="H700" t="str">
            <v>1402039976829160</v>
          </cell>
        </row>
        <row r="701">
          <cell r="H701" t="str">
            <v>6103270200009000</v>
          </cell>
        </row>
        <row r="702">
          <cell r="H702" t="str">
            <v>6103270200009000</v>
          </cell>
        </row>
        <row r="703">
          <cell r="H703" t="str">
            <v>6103270200009000</v>
          </cell>
        </row>
        <row r="704">
          <cell r="H704" t="str">
            <v>3102008804259000</v>
          </cell>
        </row>
        <row r="705">
          <cell r="H705" t="str">
            <v>3102008804259000</v>
          </cell>
        </row>
        <row r="706">
          <cell r="H706" t="str">
            <v>3102008804259000</v>
          </cell>
        </row>
        <row r="707">
          <cell r="H707" t="str">
            <v>3102008804259100</v>
          </cell>
        </row>
        <row r="708">
          <cell r="H708" t="str">
            <v>3102008804259100</v>
          </cell>
        </row>
        <row r="709">
          <cell r="H709" t="str">
            <v>3102008804259100</v>
          </cell>
        </row>
        <row r="710">
          <cell r="H710" t="str">
            <v>3531008800599100</v>
          </cell>
        </row>
        <row r="711">
          <cell r="H711" t="str">
            <v>3531008800599100</v>
          </cell>
        </row>
        <row r="712">
          <cell r="H712" t="str">
            <v>3531008800599100</v>
          </cell>
        </row>
        <row r="713">
          <cell r="H713" t="str">
            <v>3531008800599115</v>
          </cell>
        </row>
        <row r="714">
          <cell r="H714" t="str">
            <v>3531008800599115</v>
          </cell>
        </row>
        <row r="715">
          <cell r="H715" t="str">
            <v>3531008800599115</v>
          </cell>
        </row>
        <row r="716">
          <cell r="H716" t="str">
            <v>3531008800599160</v>
          </cell>
        </row>
        <row r="717">
          <cell r="H717" t="str">
            <v>3531008800599160</v>
          </cell>
        </row>
        <row r="718">
          <cell r="H718" t="str">
            <v>3531008800599160</v>
          </cell>
        </row>
        <row r="719">
          <cell r="H719" t="str">
            <v>3101008802889100</v>
          </cell>
        </row>
        <row r="720">
          <cell r="H720" t="str">
            <v>3101008802889115</v>
          </cell>
        </row>
        <row r="721">
          <cell r="H721" t="str">
            <v>4806019965509000</v>
          </cell>
        </row>
        <row r="722">
          <cell r="H722" t="str">
            <v>4806019965509000</v>
          </cell>
        </row>
        <row r="723">
          <cell r="H723" t="str">
            <v>4806019965509000</v>
          </cell>
        </row>
        <row r="724">
          <cell r="H724" t="str">
            <v>6604110200009000</v>
          </cell>
        </row>
        <row r="725">
          <cell r="H725" t="str">
            <v>6604110200009000</v>
          </cell>
        </row>
        <row r="726">
          <cell r="H726" t="str">
            <v>6604110200009000</v>
          </cell>
        </row>
        <row r="727">
          <cell r="H727" t="str">
            <v>6604110200009001</v>
          </cell>
        </row>
        <row r="728">
          <cell r="H728" t="str">
            <v>6604110200009001</v>
          </cell>
        </row>
        <row r="729">
          <cell r="H729" t="str">
            <v>6604110200009001</v>
          </cell>
        </row>
        <row r="730">
          <cell r="H730" t="str">
            <v>6604100200009000</v>
          </cell>
        </row>
        <row r="731">
          <cell r="H731" t="str">
            <v>6604100200009000</v>
          </cell>
        </row>
        <row r="732">
          <cell r="H732" t="str">
            <v>6604100200009000</v>
          </cell>
        </row>
        <row r="733">
          <cell r="H733" t="str">
            <v>6604120200009000</v>
          </cell>
        </row>
        <row r="734">
          <cell r="H734" t="str">
            <v>6604120200009000</v>
          </cell>
        </row>
        <row r="735">
          <cell r="H735" t="str">
            <v>6604120200009000</v>
          </cell>
        </row>
        <row r="736">
          <cell r="H736" t="str">
            <v>6604120200009002</v>
          </cell>
        </row>
        <row r="737">
          <cell r="H737" t="str">
            <v>6604120200009002</v>
          </cell>
        </row>
        <row r="738">
          <cell r="H738" t="str">
            <v>6604120200009002</v>
          </cell>
        </row>
        <row r="739">
          <cell r="H739" t="str">
            <v>6604120200009004</v>
          </cell>
        </row>
        <row r="740">
          <cell r="H740" t="str">
            <v>6604120200009004</v>
          </cell>
        </row>
        <row r="741">
          <cell r="H741" t="str">
            <v>6604120200009004</v>
          </cell>
        </row>
        <row r="742">
          <cell r="H742" t="str">
            <v>6604120200009006</v>
          </cell>
        </row>
        <row r="743">
          <cell r="H743" t="str">
            <v>6604120200009006</v>
          </cell>
        </row>
        <row r="744">
          <cell r="H744" t="str">
            <v>6604120200009006</v>
          </cell>
        </row>
        <row r="745">
          <cell r="H745" t="str">
            <v>6611008802019115</v>
          </cell>
        </row>
        <row r="746">
          <cell r="H746" t="str">
            <v>6611008802019115</v>
          </cell>
        </row>
        <row r="747">
          <cell r="H747" t="str">
            <v>6611008802019115</v>
          </cell>
        </row>
        <row r="748">
          <cell r="H748" t="str">
            <v>6611008802019165</v>
          </cell>
        </row>
        <row r="749">
          <cell r="H749" t="str">
            <v>6611008802019165</v>
          </cell>
        </row>
        <row r="750">
          <cell r="H750" t="str">
            <v>6611008802019165</v>
          </cell>
        </row>
        <row r="751">
          <cell r="H751" t="str">
            <v>3320009977669100</v>
          </cell>
        </row>
        <row r="752">
          <cell r="H752" t="str">
            <v>3320009977669100</v>
          </cell>
        </row>
        <row r="753">
          <cell r="H753" t="str">
            <v>3320009977669100</v>
          </cell>
        </row>
        <row r="754">
          <cell r="H754" t="str">
            <v>3320009977669115</v>
          </cell>
        </row>
        <row r="755">
          <cell r="H755" t="str">
            <v>3320009977669115</v>
          </cell>
        </row>
        <row r="756">
          <cell r="H756" t="str">
            <v>3320009977669115</v>
          </cell>
        </row>
        <row r="757">
          <cell r="H757" t="str">
            <v>3320009977669160</v>
          </cell>
        </row>
        <row r="758">
          <cell r="H758" t="str">
            <v>3320009977669160</v>
          </cell>
        </row>
        <row r="759">
          <cell r="H759" t="str">
            <v>3320009977669160</v>
          </cell>
        </row>
        <row r="760">
          <cell r="H760" t="str">
            <v>617003080389000</v>
          </cell>
        </row>
        <row r="761">
          <cell r="H761" t="str">
            <v>617003080389000</v>
          </cell>
        </row>
        <row r="762">
          <cell r="H762" t="str">
            <v>617003080389000</v>
          </cell>
        </row>
        <row r="763">
          <cell r="H763" t="str">
            <v>3318008801459100</v>
          </cell>
        </row>
        <row r="764">
          <cell r="H764" t="str">
            <v>3318008801459100</v>
          </cell>
        </row>
        <row r="765">
          <cell r="H765" t="str">
            <v>3318008801459100</v>
          </cell>
        </row>
        <row r="766">
          <cell r="H766" t="str">
            <v>3318008801459115</v>
          </cell>
        </row>
        <row r="767">
          <cell r="H767" t="str">
            <v>3318008801459115</v>
          </cell>
        </row>
        <row r="768">
          <cell r="H768" t="str">
            <v>3318008801459115</v>
          </cell>
        </row>
        <row r="769">
          <cell r="H769" t="str">
            <v>3318008801459160</v>
          </cell>
        </row>
        <row r="770">
          <cell r="H770" t="str">
            <v>3318008801459160</v>
          </cell>
        </row>
        <row r="771">
          <cell r="H771" t="str">
            <v>3318008801459160</v>
          </cell>
        </row>
        <row r="772">
          <cell r="H772" t="str">
            <v>2805189980589000</v>
          </cell>
        </row>
        <row r="773">
          <cell r="H773" t="str">
            <v>2805189980589000</v>
          </cell>
        </row>
        <row r="774">
          <cell r="H774" t="str">
            <v>2805189980589000</v>
          </cell>
        </row>
        <row r="775">
          <cell r="H775" t="str">
            <v>2805189980589100</v>
          </cell>
        </row>
        <row r="776">
          <cell r="H776" t="str">
            <v>2805189980589100</v>
          </cell>
        </row>
        <row r="777">
          <cell r="H777" t="str">
            <v>2805189980589100</v>
          </cell>
        </row>
        <row r="778">
          <cell r="H778" t="str">
            <v>2805189980589115</v>
          </cell>
        </row>
        <row r="779">
          <cell r="H779" t="str">
            <v>2805189980589115</v>
          </cell>
        </row>
        <row r="780">
          <cell r="H780" t="str">
            <v>2805189980589115</v>
          </cell>
        </row>
        <row r="781">
          <cell r="H781" t="str">
            <v>2805189980589165</v>
          </cell>
        </row>
        <row r="782">
          <cell r="H782" t="str">
            <v>2805189980589165</v>
          </cell>
        </row>
        <row r="783">
          <cell r="H783" t="str">
            <v>2805189980589165</v>
          </cell>
        </row>
        <row r="784">
          <cell r="H784" t="str">
            <v>6611009978719000</v>
          </cell>
        </row>
        <row r="785">
          <cell r="H785" t="str">
            <v>6611009978719000</v>
          </cell>
        </row>
        <row r="786">
          <cell r="H786" t="str">
            <v>6611009978719000</v>
          </cell>
        </row>
        <row r="787">
          <cell r="H787" t="str">
            <v>315028800269160</v>
          </cell>
        </row>
        <row r="788">
          <cell r="H788" t="str">
            <v>315028800269160</v>
          </cell>
        </row>
        <row r="789">
          <cell r="H789" t="str">
            <v>315028800269160</v>
          </cell>
        </row>
        <row r="790">
          <cell r="H790" t="str">
            <v>2805069985129000</v>
          </cell>
        </row>
        <row r="791">
          <cell r="H791" t="str">
            <v>2805069985129000</v>
          </cell>
        </row>
        <row r="792">
          <cell r="H792" t="str">
            <v>2805069985129000</v>
          </cell>
        </row>
        <row r="793">
          <cell r="H793" t="str">
            <v>6608029998809000</v>
          </cell>
        </row>
        <row r="794">
          <cell r="H794" t="str">
            <v>6608029998809000</v>
          </cell>
        </row>
        <row r="795">
          <cell r="H795" t="str">
            <v>6608029998809000</v>
          </cell>
        </row>
        <row r="796">
          <cell r="H796" t="str">
            <v>6608029998809100</v>
          </cell>
        </row>
        <row r="797">
          <cell r="H797" t="str">
            <v>6608029998809100</v>
          </cell>
        </row>
        <row r="798">
          <cell r="H798" t="str">
            <v>6608029998809100</v>
          </cell>
        </row>
        <row r="799">
          <cell r="H799" t="str">
            <v>6608030200009000</v>
          </cell>
        </row>
        <row r="800">
          <cell r="H800" t="str">
            <v>6608030200009000</v>
          </cell>
        </row>
        <row r="801">
          <cell r="H801" t="str">
            <v>6608030200009000</v>
          </cell>
        </row>
        <row r="802">
          <cell r="H802" t="str">
            <v>6608030200009001</v>
          </cell>
        </row>
        <row r="803">
          <cell r="H803" t="str">
            <v>6608030200009001</v>
          </cell>
        </row>
        <row r="804">
          <cell r="H804" t="str">
            <v>5003048802229160</v>
          </cell>
        </row>
        <row r="805">
          <cell r="H805" t="str">
            <v>5003048802229160</v>
          </cell>
        </row>
        <row r="806">
          <cell r="H806" t="str">
            <v>5003048802229160</v>
          </cell>
        </row>
        <row r="807">
          <cell r="H807" t="str">
            <v>3313008802199000</v>
          </cell>
        </row>
        <row r="808">
          <cell r="H808" t="str">
            <v>3313008802199000</v>
          </cell>
        </row>
        <row r="809">
          <cell r="H809" t="str">
            <v>3313008802199000</v>
          </cell>
        </row>
        <row r="810">
          <cell r="H810" t="str">
            <v>3313008802199100</v>
          </cell>
        </row>
        <row r="811">
          <cell r="H811" t="str">
            <v>3313008802199100</v>
          </cell>
        </row>
        <row r="812">
          <cell r="H812" t="str">
            <v>3313008802199100</v>
          </cell>
        </row>
        <row r="813">
          <cell r="H813" t="str">
            <v>3313008802199160</v>
          </cell>
        </row>
        <row r="814">
          <cell r="H814" t="str">
            <v>3313008802199160</v>
          </cell>
        </row>
        <row r="815">
          <cell r="H815" t="str">
            <v>3313008802199160</v>
          </cell>
        </row>
        <row r="816">
          <cell r="H816" t="str">
            <v>3320002271329001</v>
          </cell>
        </row>
        <row r="817">
          <cell r="H817" t="str">
            <v>3320002271329001</v>
          </cell>
        </row>
        <row r="818">
          <cell r="H818" t="str">
            <v>3320002271329001</v>
          </cell>
        </row>
        <row r="819">
          <cell r="H819" t="str">
            <v>3320002271329002</v>
          </cell>
        </row>
        <row r="820">
          <cell r="H820" t="str">
            <v>3320002271329002</v>
          </cell>
        </row>
        <row r="821">
          <cell r="H821" t="str">
            <v>3320002271329002</v>
          </cell>
        </row>
        <row r="822">
          <cell r="H822" t="str">
            <v>3320002271329101</v>
          </cell>
        </row>
        <row r="823">
          <cell r="H823" t="str">
            <v>3320002271329101</v>
          </cell>
        </row>
        <row r="824">
          <cell r="H824" t="str">
            <v>3320002271329101</v>
          </cell>
        </row>
        <row r="825">
          <cell r="H825" t="str">
            <v>3320002271329115</v>
          </cell>
        </row>
        <row r="826">
          <cell r="H826" t="str">
            <v>3320002271329115</v>
          </cell>
        </row>
        <row r="827">
          <cell r="H827" t="str">
            <v>3320002271329115</v>
          </cell>
        </row>
        <row r="828">
          <cell r="H828" t="str">
            <v>3320002271329160</v>
          </cell>
        </row>
        <row r="829">
          <cell r="H829" t="str">
            <v>3320002271329160</v>
          </cell>
        </row>
        <row r="830">
          <cell r="H830" t="str">
            <v>3320002271329160</v>
          </cell>
        </row>
        <row r="831">
          <cell r="H831" t="str">
            <v>3320002271329165</v>
          </cell>
        </row>
        <row r="832">
          <cell r="H832" t="str">
            <v>3320002271329165</v>
          </cell>
        </row>
        <row r="833">
          <cell r="H833" t="str">
            <v>3320002271329165</v>
          </cell>
        </row>
        <row r="834">
          <cell r="H834" t="str">
            <v>3320002275069100</v>
          </cell>
        </row>
        <row r="835">
          <cell r="H835" t="str">
            <v>3320002275069100</v>
          </cell>
        </row>
        <row r="836">
          <cell r="H836" t="str">
            <v>3320002275069100</v>
          </cell>
        </row>
        <row r="837">
          <cell r="H837" t="str">
            <v>3320002275069115</v>
          </cell>
        </row>
        <row r="838">
          <cell r="H838" t="str">
            <v>3320002275069115</v>
          </cell>
        </row>
        <row r="839">
          <cell r="H839" t="str">
            <v>3320002275069115</v>
          </cell>
        </row>
        <row r="840">
          <cell r="H840" t="str">
            <v>3320002275069160</v>
          </cell>
        </row>
        <row r="841">
          <cell r="H841" t="str">
            <v>3320002275069160</v>
          </cell>
        </row>
        <row r="842">
          <cell r="H842" t="str">
            <v>3320002275069160</v>
          </cell>
        </row>
        <row r="843">
          <cell r="H843" t="str">
            <v>3320002275069165</v>
          </cell>
        </row>
        <row r="844">
          <cell r="H844" t="str">
            <v>3320002275069165</v>
          </cell>
        </row>
        <row r="845">
          <cell r="H845" t="str">
            <v>3320002275069165</v>
          </cell>
        </row>
        <row r="846">
          <cell r="H846" t="str">
            <v>3313006300079100</v>
          </cell>
        </row>
        <row r="847">
          <cell r="H847" t="str">
            <v>3313006300079100</v>
          </cell>
        </row>
        <row r="848">
          <cell r="H848" t="str">
            <v>3313006300079100</v>
          </cell>
        </row>
        <row r="849">
          <cell r="H849" t="str">
            <v>101009965579002</v>
          </cell>
        </row>
        <row r="850">
          <cell r="H850" t="str">
            <v>101009965579002</v>
          </cell>
        </row>
        <row r="851">
          <cell r="H851" t="str">
            <v>101009965579002</v>
          </cell>
        </row>
        <row r="852">
          <cell r="H852" t="str">
            <v>101009965579100</v>
          </cell>
        </row>
        <row r="853">
          <cell r="H853" t="str">
            <v>101009965579100</v>
          </cell>
        </row>
        <row r="854">
          <cell r="H854" t="str">
            <v>101009965579160</v>
          </cell>
        </row>
        <row r="855">
          <cell r="H855" t="str">
            <v>101009965579160</v>
          </cell>
        </row>
        <row r="856">
          <cell r="H856" t="str">
            <v>101009965579165</v>
          </cell>
        </row>
        <row r="857">
          <cell r="H857" t="str">
            <v>101009965579165</v>
          </cell>
        </row>
        <row r="858">
          <cell r="H858" t="str">
            <v>5203028801269100</v>
          </cell>
        </row>
        <row r="859">
          <cell r="H859" t="str">
            <v>5203028801269100</v>
          </cell>
        </row>
        <row r="860">
          <cell r="H860" t="str">
            <v>5203028801269100</v>
          </cell>
        </row>
        <row r="861">
          <cell r="H861" t="str">
            <v>5203028801269115</v>
          </cell>
        </row>
        <row r="862">
          <cell r="H862" t="str">
            <v>5203028801269115</v>
          </cell>
        </row>
        <row r="863">
          <cell r="H863" t="str">
            <v>5203028801269115</v>
          </cell>
        </row>
        <row r="864">
          <cell r="H864" t="str">
            <v>5203028801269116</v>
          </cell>
        </row>
        <row r="865">
          <cell r="H865" t="str">
            <v>5203028801269116</v>
          </cell>
        </row>
        <row r="866">
          <cell r="H866" t="str">
            <v>5203028801269116</v>
          </cell>
        </row>
        <row r="867">
          <cell r="H867" t="str">
            <v>5203028801269165</v>
          </cell>
        </row>
        <row r="868">
          <cell r="H868" t="str">
            <v>5203028801269165</v>
          </cell>
        </row>
        <row r="869">
          <cell r="H869" t="str">
            <v>5203028801269165</v>
          </cell>
        </row>
        <row r="870">
          <cell r="H870" t="str">
            <v>3209008803159100</v>
          </cell>
        </row>
        <row r="871">
          <cell r="H871" t="str">
            <v>3209008803159100</v>
          </cell>
        </row>
        <row r="872">
          <cell r="H872" t="str">
            <v>3209008803159100</v>
          </cell>
        </row>
        <row r="873">
          <cell r="H873" t="str">
            <v>3209008803159160</v>
          </cell>
        </row>
        <row r="874">
          <cell r="H874" t="str">
            <v>3209008803159160</v>
          </cell>
        </row>
        <row r="875">
          <cell r="H875" t="str">
            <v>3209008803159160</v>
          </cell>
        </row>
        <row r="876">
          <cell r="H876" t="str">
            <v>2616009976989003</v>
          </cell>
        </row>
        <row r="877">
          <cell r="H877" t="str">
            <v>2616009976989003</v>
          </cell>
        </row>
        <row r="878">
          <cell r="H878" t="str">
            <v>2616009976989003</v>
          </cell>
        </row>
        <row r="879">
          <cell r="H879" t="str">
            <v>3318008801489100</v>
          </cell>
        </row>
        <row r="880">
          <cell r="H880" t="str">
            <v>3318008801489100</v>
          </cell>
        </row>
        <row r="881">
          <cell r="H881" t="str">
            <v>3318008801489100</v>
          </cell>
        </row>
        <row r="882">
          <cell r="H882" t="str">
            <v>3318008801489115</v>
          </cell>
        </row>
        <row r="883">
          <cell r="H883" t="str">
            <v>3318008801489115</v>
          </cell>
        </row>
        <row r="884">
          <cell r="H884" t="str">
            <v>3318008801489115</v>
          </cell>
        </row>
        <row r="885">
          <cell r="H885" t="str">
            <v>3318008801489160</v>
          </cell>
        </row>
        <row r="886">
          <cell r="H886" t="str">
            <v>3318008801489160</v>
          </cell>
        </row>
        <row r="887">
          <cell r="H887" t="str">
            <v>3318008801489160</v>
          </cell>
        </row>
        <row r="888">
          <cell r="H888" t="str">
            <v>3318008801489161</v>
          </cell>
        </row>
        <row r="889">
          <cell r="H889" t="str">
            <v>3318008801489161</v>
          </cell>
        </row>
        <row r="890">
          <cell r="H890" t="str">
            <v>3318008801489161</v>
          </cell>
        </row>
        <row r="891">
          <cell r="H891" t="str">
            <v>4406018800849101</v>
          </cell>
        </row>
        <row r="892">
          <cell r="H892" t="str">
            <v>4406018800849101</v>
          </cell>
        </row>
        <row r="893">
          <cell r="H893" t="str">
            <v>4406018800849101</v>
          </cell>
        </row>
        <row r="894">
          <cell r="H894" t="str">
            <v>4406018800849102</v>
          </cell>
        </row>
        <row r="895">
          <cell r="H895" t="str">
            <v>4406018800849102</v>
          </cell>
        </row>
        <row r="896">
          <cell r="H896" t="str">
            <v>4406018800849102</v>
          </cell>
        </row>
        <row r="897">
          <cell r="H897" t="str">
            <v>4406018800849115</v>
          </cell>
        </row>
        <row r="898">
          <cell r="H898" t="str">
            <v>4406018800849115</v>
          </cell>
        </row>
        <row r="899">
          <cell r="H899" t="str">
            <v>4406018800849115</v>
          </cell>
        </row>
        <row r="900">
          <cell r="H900" t="str">
            <v>4406018800849116</v>
          </cell>
        </row>
        <row r="901">
          <cell r="H901" t="str">
            <v>4406018800849116</v>
          </cell>
        </row>
        <row r="902">
          <cell r="H902" t="str">
            <v>4406018800849116</v>
          </cell>
        </row>
        <row r="903">
          <cell r="H903" t="str">
            <v>4406018800849160</v>
          </cell>
        </row>
        <row r="904">
          <cell r="H904" t="str">
            <v>4406018800849160</v>
          </cell>
        </row>
        <row r="905">
          <cell r="H905" t="str">
            <v>4406018800849160</v>
          </cell>
        </row>
        <row r="906">
          <cell r="H906" t="str">
            <v>4406018800849165</v>
          </cell>
        </row>
        <row r="907">
          <cell r="H907" t="str">
            <v>4406018800849165</v>
          </cell>
        </row>
        <row r="908">
          <cell r="H908" t="str">
            <v>4406018800849165</v>
          </cell>
        </row>
        <row r="909">
          <cell r="H909" t="str">
            <v>3208009976649100</v>
          </cell>
        </row>
        <row r="910">
          <cell r="H910" t="str">
            <v>3208009976649100</v>
          </cell>
        </row>
        <row r="911">
          <cell r="H911" t="str">
            <v>3208009976649100</v>
          </cell>
        </row>
        <row r="912">
          <cell r="H912" t="str">
            <v>3208009976649115</v>
          </cell>
        </row>
        <row r="913">
          <cell r="H913" t="str">
            <v>3208009976649115</v>
          </cell>
        </row>
        <row r="914">
          <cell r="H914" t="str">
            <v>3208009976649115</v>
          </cell>
        </row>
        <row r="915">
          <cell r="H915" t="str">
            <v>3428008803839100</v>
          </cell>
        </row>
        <row r="916">
          <cell r="H916" t="str">
            <v>3428008803839100</v>
          </cell>
        </row>
        <row r="917">
          <cell r="H917" t="str">
            <v>3428008803839100</v>
          </cell>
        </row>
        <row r="918">
          <cell r="H918" t="str">
            <v>3428008803839160</v>
          </cell>
        </row>
        <row r="919">
          <cell r="H919" t="str">
            <v>3428008803839160</v>
          </cell>
        </row>
        <row r="920">
          <cell r="H920" t="str">
            <v>3428008803839160</v>
          </cell>
        </row>
        <row r="921">
          <cell r="H921" t="str">
            <v>6621019971449000</v>
          </cell>
        </row>
        <row r="922">
          <cell r="H922" t="str">
            <v>6621019971449000</v>
          </cell>
        </row>
        <row r="923">
          <cell r="H923" t="str">
            <v>6621019971449000</v>
          </cell>
        </row>
        <row r="924">
          <cell r="H924" t="str">
            <v>3103002077679000</v>
          </cell>
        </row>
        <row r="925">
          <cell r="H925" t="str">
            <v>3103002077679000</v>
          </cell>
        </row>
        <row r="926">
          <cell r="H926" t="str">
            <v>3103002077679000</v>
          </cell>
        </row>
        <row r="927">
          <cell r="H927" t="str">
            <v>3430008800149100</v>
          </cell>
        </row>
        <row r="928">
          <cell r="H928" t="str">
            <v>3430008800149100</v>
          </cell>
        </row>
        <row r="929">
          <cell r="H929" t="str">
            <v>3430008800149100</v>
          </cell>
        </row>
        <row r="930">
          <cell r="H930" t="str">
            <v>3430008800149115</v>
          </cell>
        </row>
        <row r="931">
          <cell r="H931" t="str">
            <v>3430008800149115</v>
          </cell>
        </row>
        <row r="932">
          <cell r="H932" t="str">
            <v>3430008800149115</v>
          </cell>
        </row>
        <row r="933">
          <cell r="H933" t="str">
            <v>3430008800149160</v>
          </cell>
        </row>
        <row r="934">
          <cell r="H934" t="str">
            <v>3430008800149160</v>
          </cell>
        </row>
        <row r="935">
          <cell r="H935" t="str">
            <v>3430008800149160</v>
          </cell>
        </row>
        <row r="936">
          <cell r="H936" t="str">
            <v>3430008800149165</v>
          </cell>
        </row>
        <row r="937">
          <cell r="H937" t="str">
            <v>3430008800149165</v>
          </cell>
        </row>
        <row r="938">
          <cell r="H938" t="str">
            <v>3430008800149165</v>
          </cell>
        </row>
        <row r="939">
          <cell r="H939" t="str">
            <v>5001018800129000</v>
          </cell>
        </row>
        <row r="940">
          <cell r="H940" t="str">
            <v>5001018800129000</v>
          </cell>
        </row>
        <row r="941">
          <cell r="H941" t="str">
            <v>5001018800129000</v>
          </cell>
        </row>
        <row r="942">
          <cell r="H942" t="str">
            <v>5001018800129100</v>
          </cell>
        </row>
        <row r="943">
          <cell r="H943" t="str">
            <v>5001018800129100</v>
          </cell>
        </row>
        <row r="944">
          <cell r="H944" t="str">
            <v>5001018800129100</v>
          </cell>
        </row>
        <row r="945">
          <cell r="H945" t="str">
            <v>5001018800129115</v>
          </cell>
        </row>
        <row r="946">
          <cell r="H946" t="str">
            <v>5001018800129115</v>
          </cell>
        </row>
        <row r="947">
          <cell r="H947" t="str">
            <v>5001018800129115</v>
          </cell>
        </row>
        <row r="948">
          <cell r="H948" t="str">
            <v>5001018800129161</v>
          </cell>
        </row>
        <row r="949">
          <cell r="H949" t="str">
            <v>5001018800129161</v>
          </cell>
        </row>
        <row r="950">
          <cell r="H950" t="str">
            <v>5001018800129161</v>
          </cell>
        </row>
        <row r="951">
          <cell r="H951" t="str">
            <v>5001018800129165</v>
          </cell>
        </row>
        <row r="952">
          <cell r="H952" t="str">
            <v>5001018800129165</v>
          </cell>
        </row>
        <row r="953">
          <cell r="H953" t="str">
            <v>5001018800129165</v>
          </cell>
        </row>
        <row r="954">
          <cell r="H954" t="str">
            <v>6620018801559100</v>
          </cell>
        </row>
        <row r="955">
          <cell r="H955" t="str">
            <v>6620018801559100</v>
          </cell>
        </row>
        <row r="956">
          <cell r="H956" t="str">
            <v>6620018801559115</v>
          </cell>
        </row>
        <row r="957">
          <cell r="H957" t="str">
            <v>6620018801559115</v>
          </cell>
        </row>
        <row r="958">
          <cell r="H958" t="str">
            <v>6620018801559115</v>
          </cell>
        </row>
        <row r="959">
          <cell r="H959" t="str">
            <v>6620018801559160</v>
          </cell>
        </row>
        <row r="960">
          <cell r="H960" t="str">
            <v>6620018801559160</v>
          </cell>
        </row>
        <row r="961">
          <cell r="H961" t="str">
            <v>6620018801559165</v>
          </cell>
        </row>
        <row r="962">
          <cell r="H962" t="str">
            <v>6620018801559165</v>
          </cell>
        </row>
        <row r="963">
          <cell r="H963" t="str">
            <v>6620018801559165</v>
          </cell>
        </row>
        <row r="964">
          <cell r="H964" t="str">
            <v>2220009977139160</v>
          </cell>
        </row>
        <row r="965">
          <cell r="H965" t="str">
            <v>2220009977139160</v>
          </cell>
        </row>
        <row r="966">
          <cell r="H966" t="str">
            <v>2220009977139160</v>
          </cell>
        </row>
        <row r="967">
          <cell r="H967" t="str">
            <v>3102008801439001</v>
          </cell>
        </row>
        <row r="968">
          <cell r="H968" t="str">
            <v>3102008801439001</v>
          </cell>
        </row>
        <row r="969">
          <cell r="H969" t="str">
            <v>3102008801439002</v>
          </cell>
        </row>
        <row r="970">
          <cell r="H970" t="str">
            <v>3102008801439002</v>
          </cell>
        </row>
        <row r="971">
          <cell r="H971" t="str">
            <v>3102008801439100</v>
          </cell>
        </row>
        <row r="972">
          <cell r="H972" t="str">
            <v>3102008801439100</v>
          </cell>
        </row>
        <row r="973">
          <cell r="H973" t="str">
            <v>3102008801439100</v>
          </cell>
        </row>
        <row r="974">
          <cell r="H974" t="str">
            <v>3531008800439100</v>
          </cell>
        </row>
        <row r="975">
          <cell r="H975" t="str">
            <v>3531008800439100</v>
          </cell>
        </row>
        <row r="976">
          <cell r="H976" t="str">
            <v>3531008800439100</v>
          </cell>
        </row>
        <row r="977">
          <cell r="H977" t="str">
            <v>3531008800439115</v>
          </cell>
        </row>
        <row r="978">
          <cell r="H978" t="str">
            <v>3531008800439115</v>
          </cell>
        </row>
        <row r="979">
          <cell r="H979" t="str">
            <v>3531008800439115</v>
          </cell>
        </row>
        <row r="980">
          <cell r="H980" t="str">
            <v>3531008800439160</v>
          </cell>
        </row>
        <row r="981">
          <cell r="H981" t="str">
            <v>3531008800439160</v>
          </cell>
        </row>
        <row r="982">
          <cell r="H982" t="str">
            <v>3531008800439160</v>
          </cell>
        </row>
        <row r="983">
          <cell r="H983" t="str">
            <v>3531008800439165</v>
          </cell>
        </row>
        <row r="984">
          <cell r="H984" t="str">
            <v>3531008800439165</v>
          </cell>
        </row>
        <row r="985">
          <cell r="H985" t="str">
            <v>3531008800439165</v>
          </cell>
        </row>
        <row r="986">
          <cell r="H986" t="str">
            <v>6623009950589000</v>
          </cell>
        </row>
        <row r="987">
          <cell r="H987" t="str">
            <v>6623009950589000</v>
          </cell>
        </row>
        <row r="988">
          <cell r="H988" t="str">
            <v>6623009950589000</v>
          </cell>
        </row>
        <row r="989">
          <cell r="H989" t="str">
            <v>6623009950589100</v>
          </cell>
        </row>
        <row r="990">
          <cell r="H990" t="str">
            <v>6623009950589100</v>
          </cell>
        </row>
        <row r="991">
          <cell r="H991" t="str">
            <v>6623009950589100</v>
          </cell>
        </row>
        <row r="992">
          <cell r="H992" t="str">
            <v>6623009950589160</v>
          </cell>
        </row>
        <row r="993">
          <cell r="H993" t="str">
            <v>6623009950589160</v>
          </cell>
        </row>
        <row r="994">
          <cell r="H994" t="str">
            <v>6623009950589160</v>
          </cell>
        </row>
        <row r="995">
          <cell r="H995" t="str">
            <v>4218009976769160</v>
          </cell>
        </row>
        <row r="996">
          <cell r="H996" t="str">
            <v>4218009976769160</v>
          </cell>
        </row>
        <row r="997">
          <cell r="H997" t="str">
            <v>4218009976769160</v>
          </cell>
        </row>
        <row r="998">
          <cell r="H998" t="str">
            <v>4218009976769161</v>
          </cell>
        </row>
        <row r="999">
          <cell r="H999" t="str">
            <v>4218009976769161</v>
          </cell>
        </row>
        <row r="1000">
          <cell r="H1000" t="str">
            <v>4218009976769161</v>
          </cell>
        </row>
        <row r="1001">
          <cell r="H1001" t="str">
            <v>4218009976769166</v>
          </cell>
        </row>
        <row r="1002">
          <cell r="H1002" t="str">
            <v>4218009976769166</v>
          </cell>
        </row>
        <row r="1003">
          <cell r="H1003" t="str">
            <v>4218009976769166</v>
          </cell>
        </row>
        <row r="1004">
          <cell r="H1004" t="str">
            <v>5802128801669103</v>
          </cell>
        </row>
        <row r="1005">
          <cell r="H1005" t="str">
            <v>5802128801669103</v>
          </cell>
        </row>
        <row r="1006">
          <cell r="H1006" t="str">
            <v>5802128801669103</v>
          </cell>
        </row>
        <row r="1007">
          <cell r="H1007" t="str">
            <v>5802128801669115</v>
          </cell>
        </row>
        <row r="1008">
          <cell r="H1008" t="str">
            <v>5802128801669115</v>
          </cell>
        </row>
        <row r="1009">
          <cell r="H1009" t="str">
            <v>5802128801669115</v>
          </cell>
        </row>
        <row r="1010">
          <cell r="H1010" t="str">
            <v>5802128801669160</v>
          </cell>
        </row>
        <row r="1011">
          <cell r="H1011" t="str">
            <v>5802128801669160</v>
          </cell>
        </row>
        <row r="1012">
          <cell r="H1012" t="str">
            <v>5802128801669160</v>
          </cell>
        </row>
        <row r="1013">
          <cell r="H1013" t="str">
            <v>5802128801669165</v>
          </cell>
        </row>
        <row r="1014">
          <cell r="H1014" t="str">
            <v>5802128801669165</v>
          </cell>
        </row>
        <row r="1015">
          <cell r="H1015" t="str">
            <v>5802128801669165</v>
          </cell>
        </row>
        <row r="1016">
          <cell r="H1016" t="str">
            <v>6601029977719000</v>
          </cell>
        </row>
        <row r="1017">
          <cell r="H1017" t="str">
            <v>6601029977719000</v>
          </cell>
        </row>
        <row r="1018">
          <cell r="H1018" t="str">
            <v>6601029977719000</v>
          </cell>
        </row>
        <row r="1019">
          <cell r="H1019" t="str">
            <v>8000000747059100</v>
          </cell>
        </row>
        <row r="1020">
          <cell r="H1020" t="str">
            <v>8000000747059100</v>
          </cell>
        </row>
        <row r="1021">
          <cell r="H1021" t="str">
            <v>3102009967839100</v>
          </cell>
        </row>
        <row r="1022">
          <cell r="H1022" t="str">
            <v>3102009967839100</v>
          </cell>
        </row>
        <row r="1023">
          <cell r="H1023" t="str">
            <v>3102009967839100</v>
          </cell>
        </row>
        <row r="1024">
          <cell r="H1024" t="str">
            <v>3102009967839115</v>
          </cell>
        </row>
        <row r="1025">
          <cell r="H1025" t="str">
            <v>3102009967839115</v>
          </cell>
        </row>
        <row r="1026">
          <cell r="H1026" t="str">
            <v>3102009967839115</v>
          </cell>
        </row>
        <row r="1027">
          <cell r="H1027" t="str">
            <v>5201019986949000</v>
          </cell>
        </row>
        <row r="1028">
          <cell r="H1028" t="str">
            <v>5201019986949000</v>
          </cell>
        </row>
        <row r="1029">
          <cell r="H1029" t="str">
            <v>5201019986949000</v>
          </cell>
        </row>
        <row r="1030">
          <cell r="H1030" t="str">
            <v>8000000582689160</v>
          </cell>
        </row>
        <row r="1031">
          <cell r="H1031" t="str">
            <v>8000000582689160</v>
          </cell>
        </row>
        <row r="1032">
          <cell r="H1032" t="str">
            <v>8000000582689160</v>
          </cell>
        </row>
        <row r="1033">
          <cell r="H1033" t="str">
            <v>3315008800599100</v>
          </cell>
        </row>
        <row r="1034">
          <cell r="H1034" t="str">
            <v>3315008800599115</v>
          </cell>
        </row>
        <row r="1035">
          <cell r="H1035" t="str">
            <v>101001157059002</v>
          </cell>
        </row>
        <row r="1036">
          <cell r="H1036" t="str">
            <v>101001157059002</v>
          </cell>
        </row>
        <row r="1037">
          <cell r="H1037" t="str">
            <v>101001157059002</v>
          </cell>
        </row>
        <row r="1038">
          <cell r="H1038" t="str">
            <v>5802119966859000</v>
          </cell>
        </row>
        <row r="1039">
          <cell r="H1039" t="str">
            <v>1411019981039101</v>
          </cell>
        </row>
        <row r="1040">
          <cell r="H1040" t="str">
            <v>1411019981039101</v>
          </cell>
        </row>
        <row r="1041">
          <cell r="H1041" t="str">
            <v>1411019981039101</v>
          </cell>
        </row>
        <row r="1042">
          <cell r="H1042" t="str">
            <v>1411019981039115</v>
          </cell>
        </row>
        <row r="1043">
          <cell r="H1043" t="str">
            <v>1411019981039115</v>
          </cell>
        </row>
        <row r="1044">
          <cell r="H1044" t="str">
            <v>1411019981039115</v>
          </cell>
        </row>
        <row r="1045">
          <cell r="H1045" t="str">
            <v>1411019981039160</v>
          </cell>
        </row>
        <row r="1046">
          <cell r="H1046" t="str">
            <v>1411019981039160</v>
          </cell>
        </row>
        <row r="1047">
          <cell r="H1047" t="str">
            <v>1411019981039160</v>
          </cell>
        </row>
        <row r="1048">
          <cell r="H1048" t="str">
            <v>3313009900369000</v>
          </cell>
        </row>
        <row r="1049">
          <cell r="H1049" t="str">
            <v>3313009900369000</v>
          </cell>
        </row>
        <row r="1050">
          <cell r="H1050" t="str">
            <v>3313009900369000</v>
          </cell>
        </row>
        <row r="1051">
          <cell r="H1051" t="str">
            <v>3313009900369100</v>
          </cell>
        </row>
        <row r="1052">
          <cell r="H1052" t="str">
            <v>3313009900369100</v>
          </cell>
        </row>
        <row r="1053">
          <cell r="H1053" t="str">
            <v>3313009900369100</v>
          </cell>
        </row>
        <row r="1054">
          <cell r="H1054" t="str">
            <v>3313009900369160</v>
          </cell>
        </row>
        <row r="1055">
          <cell r="H1055" t="str">
            <v>3313009900369160</v>
          </cell>
        </row>
        <row r="1056">
          <cell r="H1056" t="str">
            <v>3313009900369160</v>
          </cell>
        </row>
        <row r="1057">
          <cell r="H1057" t="str">
            <v>6623005164619000</v>
          </cell>
        </row>
        <row r="1058">
          <cell r="H1058" t="str">
            <v>6623005164619000</v>
          </cell>
        </row>
        <row r="1059">
          <cell r="H1059" t="str">
            <v>6623005164619000</v>
          </cell>
        </row>
        <row r="1060">
          <cell r="H1060" t="str">
            <v>6623005164619100</v>
          </cell>
        </row>
        <row r="1061">
          <cell r="H1061" t="str">
            <v>6623005164619100</v>
          </cell>
        </row>
        <row r="1062">
          <cell r="H1062" t="str">
            <v>6623005164619100</v>
          </cell>
        </row>
        <row r="1063">
          <cell r="H1063" t="str">
            <v>6623005164619101</v>
          </cell>
        </row>
        <row r="1064">
          <cell r="H1064" t="str">
            <v>6623005164619101</v>
          </cell>
        </row>
        <row r="1065">
          <cell r="H1065" t="str">
            <v>6623005164619101</v>
          </cell>
        </row>
        <row r="1066">
          <cell r="H1066" t="str">
            <v>6623005164619115</v>
          </cell>
        </row>
        <row r="1067">
          <cell r="H1067" t="str">
            <v>6623005164619115</v>
          </cell>
        </row>
        <row r="1068">
          <cell r="H1068" t="str">
            <v>6623005164619115</v>
          </cell>
        </row>
        <row r="1069">
          <cell r="H1069" t="str">
            <v>6623005164619116</v>
          </cell>
        </row>
        <row r="1070">
          <cell r="H1070" t="str">
            <v>6623005164619116</v>
          </cell>
        </row>
        <row r="1071">
          <cell r="H1071" t="str">
            <v>6623005164619116</v>
          </cell>
        </row>
        <row r="1072">
          <cell r="H1072" t="str">
            <v>6623005164619160</v>
          </cell>
        </row>
        <row r="1073">
          <cell r="H1073" t="str">
            <v>6623005164619160</v>
          </cell>
        </row>
        <row r="1074">
          <cell r="H1074" t="str">
            <v>6623005164619160</v>
          </cell>
        </row>
        <row r="1075">
          <cell r="H1075" t="str">
            <v>6623005164619161</v>
          </cell>
        </row>
        <row r="1076">
          <cell r="H1076" t="str">
            <v>6623005164619161</v>
          </cell>
        </row>
        <row r="1077">
          <cell r="H1077" t="str">
            <v>6623005164619161</v>
          </cell>
        </row>
        <row r="1078">
          <cell r="H1078" t="str">
            <v>6623005164619165</v>
          </cell>
        </row>
        <row r="1079">
          <cell r="H1079" t="str">
            <v>6623005164619165</v>
          </cell>
        </row>
        <row r="1080">
          <cell r="H1080" t="str">
            <v>6623005164619165</v>
          </cell>
        </row>
        <row r="1081">
          <cell r="H1081" t="str">
            <v>8000000559789000</v>
          </cell>
        </row>
        <row r="1082">
          <cell r="H1082" t="str">
            <v>8000000559789000</v>
          </cell>
        </row>
        <row r="1083">
          <cell r="H1083" t="str">
            <v>8000000559789000</v>
          </cell>
        </row>
        <row r="1084">
          <cell r="H1084" t="str">
            <v>5805049977739100</v>
          </cell>
        </row>
        <row r="1085">
          <cell r="H1085" t="str">
            <v>5805049977739100</v>
          </cell>
        </row>
        <row r="1086">
          <cell r="H1086" t="str">
            <v>5805049977739100</v>
          </cell>
        </row>
        <row r="1087">
          <cell r="H1087" t="str">
            <v>5805049977739115</v>
          </cell>
        </row>
        <row r="1088">
          <cell r="H1088" t="str">
            <v>5805049977739115</v>
          </cell>
        </row>
        <row r="1089">
          <cell r="H1089" t="str">
            <v>5805049977739115</v>
          </cell>
        </row>
        <row r="1090">
          <cell r="H1090" t="str">
            <v>5805049977739165</v>
          </cell>
        </row>
        <row r="1091">
          <cell r="H1091" t="str">
            <v>5805049977739165</v>
          </cell>
        </row>
        <row r="1092">
          <cell r="H1092" t="str">
            <v>5805049977739165</v>
          </cell>
        </row>
        <row r="1093">
          <cell r="H1093" t="str">
            <v>3426009977749100</v>
          </cell>
        </row>
        <row r="1094">
          <cell r="H1094" t="str">
            <v>3426009977749100</v>
          </cell>
        </row>
        <row r="1095">
          <cell r="H1095" t="str">
            <v>3426009977749100</v>
          </cell>
        </row>
        <row r="1096">
          <cell r="H1096" t="str">
            <v>3428009977759000</v>
          </cell>
        </row>
        <row r="1097">
          <cell r="H1097" t="str">
            <v>3428009977759000</v>
          </cell>
        </row>
        <row r="1098">
          <cell r="H1098" t="str">
            <v>3428009977759000</v>
          </cell>
        </row>
        <row r="1099">
          <cell r="H1099" t="str">
            <v>3428009977759100</v>
          </cell>
        </row>
        <row r="1100">
          <cell r="H1100" t="str">
            <v>3428009977759100</v>
          </cell>
        </row>
        <row r="1101">
          <cell r="H1101" t="str">
            <v>3428009977759100</v>
          </cell>
        </row>
        <row r="1102">
          <cell r="H1102" t="str">
            <v>3428009977759115</v>
          </cell>
        </row>
        <row r="1103">
          <cell r="H1103" t="str">
            <v>3428009977759115</v>
          </cell>
        </row>
        <row r="1104">
          <cell r="H1104" t="str">
            <v>3428009977759115</v>
          </cell>
        </row>
        <row r="1105">
          <cell r="H1105" t="str">
            <v>3428009977759165</v>
          </cell>
        </row>
        <row r="1106">
          <cell r="H1106" t="str">
            <v>3428009977759165</v>
          </cell>
        </row>
        <row r="1107">
          <cell r="H1107" t="str">
            <v>3428009977759165</v>
          </cell>
        </row>
        <row r="1108">
          <cell r="H1108" t="str">
            <v>5806030200009000</v>
          </cell>
        </row>
        <row r="1109">
          <cell r="H1109" t="str">
            <v>5806030200009000</v>
          </cell>
        </row>
        <row r="1110">
          <cell r="H1110" t="str">
            <v>5806030200009000</v>
          </cell>
        </row>
        <row r="1111">
          <cell r="H1111" t="str">
            <v>3531008800099100</v>
          </cell>
        </row>
        <row r="1112">
          <cell r="H1112" t="str">
            <v>3531008800099100</v>
          </cell>
        </row>
        <row r="1113">
          <cell r="H1113" t="str">
            <v>3531008800099100</v>
          </cell>
        </row>
        <row r="1114">
          <cell r="H1114" t="str">
            <v>3531008800099115</v>
          </cell>
        </row>
        <row r="1115">
          <cell r="H1115" t="str">
            <v>3531008800099115</v>
          </cell>
        </row>
        <row r="1116">
          <cell r="H1116" t="str">
            <v>3531008800099115</v>
          </cell>
        </row>
        <row r="1117">
          <cell r="H1117" t="str">
            <v>3531008800099165</v>
          </cell>
        </row>
        <row r="1118">
          <cell r="H1118" t="str">
            <v>3531008800099165</v>
          </cell>
        </row>
        <row r="1119">
          <cell r="H1119" t="str">
            <v>3531008800099165</v>
          </cell>
        </row>
        <row r="1120">
          <cell r="H1120" t="str">
            <v>3426008803659100</v>
          </cell>
        </row>
        <row r="1121">
          <cell r="H1121" t="str">
            <v>3426008803659100</v>
          </cell>
        </row>
        <row r="1122">
          <cell r="H1122" t="str">
            <v>3426008803659100</v>
          </cell>
        </row>
        <row r="1123">
          <cell r="H1123" t="str">
            <v>3426008803659115</v>
          </cell>
        </row>
        <row r="1124">
          <cell r="H1124" t="str">
            <v>3426008803659115</v>
          </cell>
        </row>
        <row r="1125">
          <cell r="H1125" t="str">
            <v>3426008803659115</v>
          </cell>
        </row>
        <row r="1126">
          <cell r="H1126" t="str">
            <v>3426008803659161</v>
          </cell>
        </row>
        <row r="1127">
          <cell r="H1127" t="str">
            <v>3426008803659161</v>
          </cell>
        </row>
        <row r="1128">
          <cell r="H1128" t="str">
            <v>3426008803659161</v>
          </cell>
        </row>
        <row r="1129">
          <cell r="H1129" t="str">
            <v>3426008803659163</v>
          </cell>
        </row>
        <row r="1130">
          <cell r="H1130" t="str">
            <v>3426008803659163</v>
          </cell>
        </row>
        <row r="1131">
          <cell r="H1131" t="str">
            <v>3426008803659163</v>
          </cell>
        </row>
        <row r="1132">
          <cell r="H1132" t="str">
            <v>3426008803659165</v>
          </cell>
        </row>
        <row r="1133">
          <cell r="H1133" t="str">
            <v>3426008803659165</v>
          </cell>
        </row>
        <row r="1134">
          <cell r="H1134" t="str">
            <v>3426008803659165</v>
          </cell>
        </row>
        <row r="1135">
          <cell r="H1135" t="str">
            <v>3102009967909000</v>
          </cell>
        </row>
        <row r="1136">
          <cell r="H1136" t="str">
            <v>3102009967909000</v>
          </cell>
        </row>
        <row r="1137">
          <cell r="H1137" t="str">
            <v>3102009967909000</v>
          </cell>
        </row>
        <row r="1138">
          <cell r="H1138" t="str">
            <v>3210008800439100</v>
          </cell>
        </row>
        <row r="1139">
          <cell r="H1139" t="str">
            <v>3210008800439100</v>
          </cell>
        </row>
        <row r="1140">
          <cell r="H1140" t="str">
            <v>3210008800439100</v>
          </cell>
        </row>
        <row r="1141">
          <cell r="H1141" t="str">
            <v>3210008800439115</v>
          </cell>
        </row>
        <row r="1142">
          <cell r="H1142" t="str">
            <v>3210008800439115</v>
          </cell>
        </row>
        <row r="1143">
          <cell r="H1143" t="str">
            <v>3210008800439115</v>
          </cell>
        </row>
        <row r="1144">
          <cell r="H1144" t="str">
            <v>3426009989629000</v>
          </cell>
        </row>
        <row r="1145">
          <cell r="H1145" t="str">
            <v>3426009989629000</v>
          </cell>
        </row>
        <row r="1146">
          <cell r="H1146" t="str">
            <v>3426009989629000</v>
          </cell>
        </row>
        <row r="1147">
          <cell r="H1147" t="str">
            <v>3320008800179100</v>
          </cell>
        </row>
        <row r="1148">
          <cell r="H1148" t="str">
            <v>3320008800179100</v>
          </cell>
        </row>
        <row r="1149">
          <cell r="H1149" t="str">
            <v>3320008800179100</v>
          </cell>
        </row>
        <row r="1150">
          <cell r="H1150" t="str">
            <v>2802169978569000</v>
          </cell>
        </row>
        <row r="1151">
          <cell r="H1151" t="str">
            <v>3430009978569000</v>
          </cell>
        </row>
        <row r="1152">
          <cell r="H1152" t="str">
            <v>3430009978569000</v>
          </cell>
        </row>
        <row r="1153">
          <cell r="H1153" t="str">
            <v>2616009970489001</v>
          </cell>
        </row>
        <row r="1154">
          <cell r="H1154" t="str">
            <v>2616009970489001</v>
          </cell>
        </row>
        <row r="1155">
          <cell r="H1155" t="str">
            <v>2616009970489001</v>
          </cell>
        </row>
        <row r="1156">
          <cell r="H1156" t="str">
            <v>2616009970489100</v>
          </cell>
        </row>
        <row r="1157">
          <cell r="H1157" t="str">
            <v>2616009970489100</v>
          </cell>
        </row>
        <row r="1158">
          <cell r="H1158" t="str">
            <v>2616009970489100</v>
          </cell>
        </row>
        <row r="1159">
          <cell r="H1159" t="str">
            <v>2616009970489115</v>
          </cell>
        </row>
        <row r="1160">
          <cell r="H1160" t="str">
            <v>2616009970489115</v>
          </cell>
        </row>
        <row r="1161">
          <cell r="H1161" t="str">
            <v>2616009970489115</v>
          </cell>
        </row>
        <row r="1162">
          <cell r="H1162" t="str">
            <v>5802061756139021</v>
          </cell>
        </row>
        <row r="1163">
          <cell r="H1163" t="str">
            <v>5802061756139021</v>
          </cell>
        </row>
        <row r="1164">
          <cell r="H1164" t="str">
            <v>5802061756139021</v>
          </cell>
        </row>
        <row r="1165">
          <cell r="H1165" t="str">
            <v>3320008803229100</v>
          </cell>
        </row>
        <row r="1166">
          <cell r="H1166" t="str">
            <v>3320008803229100</v>
          </cell>
        </row>
        <row r="1167">
          <cell r="H1167" t="str">
            <v>3320008803229160</v>
          </cell>
        </row>
        <row r="1168">
          <cell r="H1168" t="str">
            <v>3320008803229160</v>
          </cell>
        </row>
        <row r="1169">
          <cell r="H1169" t="str">
            <v>1511029998449000</v>
          </cell>
        </row>
        <row r="1170">
          <cell r="H1170" t="str">
            <v>1511029998449000</v>
          </cell>
        </row>
        <row r="1171">
          <cell r="H1171" t="str">
            <v>1511029998449000</v>
          </cell>
        </row>
        <row r="1172">
          <cell r="H1172" t="str">
            <v>6608060200009000</v>
          </cell>
        </row>
        <row r="1173">
          <cell r="H1173" t="str">
            <v>6608060200009000</v>
          </cell>
        </row>
        <row r="1174">
          <cell r="H1174" t="str">
            <v>6608060200009000</v>
          </cell>
        </row>
        <row r="1175">
          <cell r="H1175" t="str">
            <v>6608060200009100</v>
          </cell>
        </row>
        <row r="1176">
          <cell r="H1176" t="str">
            <v>6608060200009100</v>
          </cell>
        </row>
        <row r="1177">
          <cell r="H1177" t="str">
            <v>6608060200009100</v>
          </cell>
        </row>
        <row r="1178">
          <cell r="H1178" t="str">
            <v>6608040200009000</v>
          </cell>
        </row>
        <row r="1179">
          <cell r="H1179" t="str">
            <v>6608040200009000</v>
          </cell>
        </row>
        <row r="1180">
          <cell r="H1180" t="str">
            <v>6608040200009000</v>
          </cell>
        </row>
        <row r="1181">
          <cell r="H1181" t="str">
            <v>5804109993919000</v>
          </cell>
        </row>
        <row r="1182">
          <cell r="H1182" t="str">
            <v>5804109993919000</v>
          </cell>
        </row>
        <row r="1183">
          <cell r="H1183" t="str">
            <v>5804109993919000</v>
          </cell>
        </row>
        <row r="1184">
          <cell r="H1184" t="str">
            <v>5804109993919100</v>
          </cell>
        </row>
        <row r="1185">
          <cell r="H1185" t="str">
            <v>4004009974319000</v>
          </cell>
        </row>
        <row r="1186">
          <cell r="H1186" t="str">
            <v>4004009974319000</v>
          </cell>
        </row>
        <row r="1187">
          <cell r="H1187" t="str">
            <v>4004009974319000</v>
          </cell>
        </row>
        <row r="1188">
          <cell r="H1188" t="str">
            <v>4004009974319100</v>
          </cell>
        </row>
        <row r="1189">
          <cell r="H1189" t="str">
            <v>5802128800219100</v>
          </cell>
        </row>
        <row r="1190">
          <cell r="H1190" t="str">
            <v>5802128800219100</v>
          </cell>
        </row>
        <row r="1191">
          <cell r="H1191" t="str">
            <v>5802128800219100</v>
          </cell>
        </row>
        <row r="1192">
          <cell r="H1192" t="str">
            <v>5802128800219101</v>
          </cell>
        </row>
        <row r="1193">
          <cell r="H1193" t="str">
            <v>5802128800219101</v>
          </cell>
        </row>
        <row r="1194">
          <cell r="H1194" t="str">
            <v>5802128800219101</v>
          </cell>
        </row>
        <row r="1195">
          <cell r="H1195" t="str">
            <v>5802128800219115</v>
          </cell>
        </row>
        <row r="1196">
          <cell r="H1196" t="str">
            <v>5802128800219115</v>
          </cell>
        </row>
        <row r="1197">
          <cell r="H1197" t="str">
            <v>5802128800219115</v>
          </cell>
        </row>
        <row r="1198">
          <cell r="H1198" t="str">
            <v>5802128800219165</v>
          </cell>
        </row>
        <row r="1199">
          <cell r="H1199" t="str">
            <v>5802128800219165</v>
          </cell>
        </row>
        <row r="1200">
          <cell r="H1200" t="str">
            <v>5802128800219165</v>
          </cell>
        </row>
        <row r="1201">
          <cell r="H1201" t="str">
            <v>3207009960639000</v>
          </cell>
        </row>
        <row r="1202">
          <cell r="H1202" t="str">
            <v>3207009960639000</v>
          </cell>
        </row>
        <row r="1203">
          <cell r="H1203" t="str">
            <v>3207009960639000</v>
          </cell>
        </row>
        <row r="1204">
          <cell r="H1204" t="str">
            <v>3102008800339100</v>
          </cell>
        </row>
        <row r="1205">
          <cell r="H1205" t="str">
            <v>3102008800339100</v>
          </cell>
        </row>
        <row r="1206">
          <cell r="H1206" t="str">
            <v>3102008800339100</v>
          </cell>
        </row>
        <row r="1207">
          <cell r="H1207" t="str">
            <v>3102008800339115</v>
          </cell>
        </row>
        <row r="1208">
          <cell r="H1208" t="str">
            <v>5203028800319102</v>
          </cell>
        </row>
        <row r="1209">
          <cell r="H1209" t="str">
            <v>5203028800319102</v>
          </cell>
        </row>
        <row r="1210">
          <cell r="H1210" t="str">
            <v>5203028800319102</v>
          </cell>
        </row>
        <row r="1211">
          <cell r="H1211" t="str">
            <v>5203028800319160</v>
          </cell>
        </row>
        <row r="1212">
          <cell r="H1212" t="str">
            <v>5203028800319160</v>
          </cell>
        </row>
        <row r="1213">
          <cell r="H1213" t="str">
            <v>5203028800319160</v>
          </cell>
        </row>
        <row r="1214">
          <cell r="H1214" t="str">
            <v>2617019985679000</v>
          </cell>
        </row>
        <row r="1215">
          <cell r="H1215" t="str">
            <v>2617019985679000</v>
          </cell>
        </row>
        <row r="1216">
          <cell r="H1216" t="str">
            <v>2617019985679000</v>
          </cell>
        </row>
        <row r="1217">
          <cell r="H1217" t="str">
            <v>5119018800039160</v>
          </cell>
        </row>
        <row r="1218">
          <cell r="H1218" t="str">
            <v>8000000580779100</v>
          </cell>
        </row>
        <row r="1219">
          <cell r="H1219" t="str">
            <v>8000000580779100</v>
          </cell>
        </row>
        <row r="1220">
          <cell r="H1220" t="str">
            <v>8000000580779160</v>
          </cell>
        </row>
        <row r="1221">
          <cell r="H1221" t="str">
            <v>8000000580779160</v>
          </cell>
        </row>
        <row r="1222">
          <cell r="H1222" t="str">
            <v>5306009980009002</v>
          </cell>
        </row>
        <row r="1223">
          <cell r="H1223" t="str">
            <v>5306009980009002</v>
          </cell>
        </row>
        <row r="1224">
          <cell r="H1224" t="str">
            <v>5306009980009002</v>
          </cell>
        </row>
        <row r="1225">
          <cell r="H1225" t="str">
            <v>3104009980729000</v>
          </cell>
        </row>
        <row r="1226">
          <cell r="H1226" t="str">
            <v>3104009980729000</v>
          </cell>
        </row>
        <row r="1227">
          <cell r="H1227" t="str">
            <v>3104009980729000</v>
          </cell>
        </row>
        <row r="1228">
          <cell r="H1228" t="str">
            <v>3104009980729100</v>
          </cell>
        </row>
        <row r="1229">
          <cell r="H1229" t="str">
            <v>3104009980729100</v>
          </cell>
        </row>
        <row r="1230">
          <cell r="H1230" t="str">
            <v>3104009980729100</v>
          </cell>
        </row>
        <row r="1231">
          <cell r="H1231" t="str">
            <v>3104009980729160</v>
          </cell>
        </row>
        <row r="1232">
          <cell r="H1232" t="str">
            <v>3104009980729160</v>
          </cell>
        </row>
        <row r="1233">
          <cell r="H1233" t="str">
            <v>3104009980729160</v>
          </cell>
        </row>
        <row r="1234">
          <cell r="H1234" t="str">
            <v>3102008801159100</v>
          </cell>
        </row>
        <row r="1235">
          <cell r="H1235" t="str">
            <v>3102008801159100</v>
          </cell>
        </row>
        <row r="1236">
          <cell r="H1236" t="str">
            <v>3102008801159100</v>
          </cell>
        </row>
        <row r="1237">
          <cell r="H1237" t="str">
            <v>3102008801159101</v>
          </cell>
        </row>
        <row r="1238">
          <cell r="H1238" t="str">
            <v>3102008801159101</v>
          </cell>
        </row>
        <row r="1239">
          <cell r="H1239" t="str">
            <v>3102008801159101</v>
          </cell>
        </row>
        <row r="1240">
          <cell r="H1240" t="str">
            <v>3102008801159118</v>
          </cell>
        </row>
        <row r="1241">
          <cell r="H1241" t="str">
            <v>3102008801159118</v>
          </cell>
        </row>
        <row r="1242">
          <cell r="H1242" t="str">
            <v>3102008801159118</v>
          </cell>
        </row>
        <row r="1243">
          <cell r="H1243" t="str">
            <v>3102008801159160</v>
          </cell>
        </row>
        <row r="1244">
          <cell r="H1244" t="str">
            <v>3102008801159160</v>
          </cell>
        </row>
        <row r="1245">
          <cell r="H1245" t="str">
            <v>3102008801159160</v>
          </cell>
        </row>
        <row r="1246">
          <cell r="H1246" t="str">
            <v>3102008801159165</v>
          </cell>
        </row>
        <row r="1247">
          <cell r="H1247" t="str">
            <v>3102008801159165</v>
          </cell>
        </row>
        <row r="1248">
          <cell r="H1248" t="str">
            <v>3102008801159165</v>
          </cell>
        </row>
        <row r="1249">
          <cell r="H1249" t="str">
            <v>1013008802319101</v>
          </cell>
        </row>
        <row r="1250">
          <cell r="H1250" t="str">
            <v>1013008802319101</v>
          </cell>
        </row>
        <row r="1251">
          <cell r="H1251" t="str">
            <v>1013008802319101</v>
          </cell>
        </row>
        <row r="1252">
          <cell r="H1252" t="str">
            <v>1013008802319160</v>
          </cell>
        </row>
        <row r="1253">
          <cell r="H1253" t="str">
            <v>1013008802319160</v>
          </cell>
        </row>
        <row r="1254">
          <cell r="H1254" t="str">
            <v>1013008802319160</v>
          </cell>
        </row>
        <row r="1255">
          <cell r="H1255" t="str">
            <v>1013008802319165</v>
          </cell>
        </row>
        <row r="1256">
          <cell r="H1256" t="str">
            <v>1013008802319165</v>
          </cell>
        </row>
        <row r="1257">
          <cell r="H1257" t="str">
            <v>1013008802319165</v>
          </cell>
        </row>
        <row r="1258">
          <cell r="H1258" t="str">
            <v>5805079998539000</v>
          </cell>
        </row>
        <row r="1259">
          <cell r="H1259" t="str">
            <v>5805079998539000</v>
          </cell>
        </row>
        <row r="1260">
          <cell r="H1260" t="str">
            <v>5805079998539000</v>
          </cell>
        </row>
        <row r="1261">
          <cell r="H1261" t="str">
            <v>5805079998539100</v>
          </cell>
        </row>
        <row r="1262">
          <cell r="H1262" t="str">
            <v>5805079998539100</v>
          </cell>
        </row>
        <row r="1263">
          <cell r="H1263" t="str">
            <v>5805079998539100</v>
          </cell>
        </row>
        <row r="1264">
          <cell r="H1264" t="str">
            <v>5805079998539115</v>
          </cell>
        </row>
        <row r="1265">
          <cell r="H1265" t="str">
            <v>5805079998539115</v>
          </cell>
        </row>
        <row r="1266">
          <cell r="H1266" t="str">
            <v>5805079998539165</v>
          </cell>
        </row>
        <row r="1267">
          <cell r="H1267" t="str">
            <v>5805079998539165</v>
          </cell>
        </row>
        <row r="1268">
          <cell r="H1268" t="str">
            <v>5805079998539165</v>
          </cell>
        </row>
        <row r="1269">
          <cell r="H1269" t="str">
            <v>6622008800409102</v>
          </cell>
        </row>
        <row r="1270">
          <cell r="H1270" t="str">
            <v>6622008800409102</v>
          </cell>
        </row>
        <row r="1271">
          <cell r="H1271" t="str">
            <v>6622008800409102</v>
          </cell>
        </row>
        <row r="1272">
          <cell r="H1272" t="str">
            <v>6622008800409163</v>
          </cell>
        </row>
        <row r="1273">
          <cell r="H1273" t="str">
            <v>6622008800409163</v>
          </cell>
        </row>
        <row r="1274">
          <cell r="H1274" t="str">
            <v>6622008800409163</v>
          </cell>
        </row>
        <row r="1275">
          <cell r="H1275" t="str">
            <v>5201019977859000</v>
          </cell>
        </row>
        <row r="1276">
          <cell r="H1276" t="str">
            <v>5201019977859000</v>
          </cell>
        </row>
        <row r="1277">
          <cell r="H1277" t="str">
            <v>5201019977859000</v>
          </cell>
        </row>
        <row r="1278">
          <cell r="H1278" t="str">
            <v>3427008800519100</v>
          </cell>
        </row>
        <row r="1279">
          <cell r="H1279" t="str">
            <v>3427008800519100</v>
          </cell>
        </row>
        <row r="1280">
          <cell r="H1280" t="str">
            <v>3427008800519100</v>
          </cell>
        </row>
        <row r="1281">
          <cell r="H1281" t="str">
            <v>3427008800519115</v>
          </cell>
        </row>
        <row r="1282">
          <cell r="H1282" t="str">
            <v>3427008800519115</v>
          </cell>
        </row>
        <row r="1283">
          <cell r="H1283" t="str">
            <v>3427008800519115</v>
          </cell>
        </row>
        <row r="1284">
          <cell r="H1284" t="str">
            <v>3427008800519160</v>
          </cell>
        </row>
        <row r="1285">
          <cell r="H1285" t="str">
            <v>3427008800519160</v>
          </cell>
        </row>
        <row r="1286">
          <cell r="H1286" t="str">
            <v>3427008800519160</v>
          </cell>
        </row>
        <row r="1287">
          <cell r="H1287" t="str">
            <v>5805068800079100</v>
          </cell>
        </row>
        <row r="1288">
          <cell r="H1288" t="str">
            <v>5805068800079100</v>
          </cell>
        </row>
        <row r="1289">
          <cell r="H1289" t="str">
            <v>5805068800079100</v>
          </cell>
        </row>
        <row r="1290">
          <cell r="H1290" t="str">
            <v>5805068800079115</v>
          </cell>
        </row>
        <row r="1291">
          <cell r="H1291" t="str">
            <v>5805068800079115</v>
          </cell>
        </row>
        <row r="1292">
          <cell r="H1292" t="str">
            <v>5805068800079115</v>
          </cell>
        </row>
        <row r="1293">
          <cell r="H1293" t="str">
            <v>5805068800079160</v>
          </cell>
        </row>
        <row r="1294">
          <cell r="H1294" t="str">
            <v>5805068800079160</v>
          </cell>
        </row>
        <row r="1295">
          <cell r="H1295" t="str">
            <v>5805068800079160</v>
          </cell>
        </row>
        <row r="1296">
          <cell r="H1296" t="str">
            <v>5805068800079165</v>
          </cell>
        </row>
        <row r="1297">
          <cell r="H1297" t="str">
            <v>5805068800079165</v>
          </cell>
        </row>
        <row r="1298">
          <cell r="H1298" t="str">
            <v>5805068800079165</v>
          </cell>
        </row>
        <row r="1299">
          <cell r="H1299" t="str">
            <v>6604049980619000</v>
          </cell>
        </row>
        <row r="1300">
          <cell r="H1300" t="str">
            <v>6604049980619000</v>
          </cell>
        </row>
        <row r="1301">
          <cell r="H1301" t="str">
            <v>6604049980619000</v>
          </cell>
        </row>
        <row r="1302">
          <cell r="H1302" t="str">
            <v>3321008801079100</v>
          </cell>
        </row>
        <row r="1303">
          <cell r="H1303" t="str">
            <v>3321008801079100</v>
          </cell>
        </row>
        <row r="1304">
          <cell r="H1304" t="str">
            <v>3321008801079100</v>
          </cell>
        </row>
        <row r="1305">
          <cell r="H1305" t="str">
            <v>3321008801079160</v>
          </cell>
        </row>
        <row r="1306">
          <cell r="H1306" t="str">
            <v>3321008801079160</v>
          </cell>
        </row>
        <row r="1307">
          <cell r="H1307" t="str">
            <v>3321008801079160</v>
          </cell>
        </row>
        <row r="1308">
          <cell r="H1308" t="str">
            <v>3531008801679100</v>
          </cell>
        </row>
        <row r="1309">
          <cell r="H1309" t="str">
            <v>3531008801679100</v>
          </cell>
        </row>
        <row r="1310">
          <cell r="H1310" t="str">
            <v>3531008801679100</v>
          </cell>
        </row>
        <row r="1311">
          <cell r="H1311" t="str">
            <v>3531008801679115</v>
          </cell>
        </row>
        <row r="1312">
          <cell r="H1312" t="str">
            <v>3531008801679115</v>
          </cell>
        </row>
        <row r="1313">
          <cell r="H1313" t="str">
            <v>3531008801679115</v>
          </cell>
        </row>
        <row r="1314">
          <cell r="H1314" t="str">
            <v>3103009991339000</v>
          </cell>
        </row>
        <row r="1315">
          <cell r="H1315" t="str">
            <v>3103009991339000</v>
          </cell>
        </row>
        <row r="1316">
          <cell r="H1316" t="str">
            <v>3103009991339000</v>
          </cell>
        </row>
        <row r="1317">
          <cell r="H1317" t="str">
            <v>4218009900419165</v>
          </cell>
        </row>
        <row r="1318">
          <cell r="H1318" t="str">
            <v>4218009900419165</v>
          </cell>
        </row>
        <row r="1319">
          <cell r="H1319" t="str">
            <v>4218009900419165</v>
          </cell>
        </row>
        <row r="1320">
          <cell r="H1320" t="str">
            <v>4705019970729000</v>
          </cell>
        </row>
        <row r="1321">
          <cell r="H1321" t="str">
            <v>4705019970729000</v>
          </cell>
        </row>
        <row r="1322">
          <cell r="H1322" t="str">
            <v>4705019970729000</v>
          </cell>
        </row>
        <row r="1323">
          <cell r="H1323" t="str">
            <v>5710008900039100</v>
          </cell>
        </row>
        <row r="1324">
          <cell r="H1324" t="str">
            <v>5710008900039100</v>
          </cell>
        </row>
        <row r="1325">
          <cell r="H1325" t="str">
            <v>5710008900039100</v>
          </cell>
        </row>
        <row r="1326">
          <cell r="H1326" t="str">
            <v>5710008900039160</v>
          </cell>
        </row>
        <row r="1327">
          <cell r="H1327" t="str">
            <v>5710008900039160</v>
          </cell>
        </row>
        <row r="1328">
          <cell r="H1328" t="str">
            <v>5710008900039160</v>
          </cell>
        </row>
        <row r="1329">
          <cell r="H1329" t="str">
            <v>8000000599239165</v>
          </cell>
        </row>
        <row r="1330">
          <cell r="H1330" t="str">
            <v>8000000599239165</v>
          </cell>
        </row>
        <row r="1331">
          <cell r="H1331" t="str">
            <v>8000000599239165</v>
          </cell>
        </row>
        <row r="1332">
          <cell r="H1332" t="str">
            <v>3425008800079100</v>
          </cell>
        </row>
        <row r="1333">
          <cell r="H1333" t="str">
            <v>3425008800079100</v>
          </cell>
        </row>
        <row r="1334">
          <cell r="H1334" t="str">
            <v>3425008800079100</v>
          </cell>
        </row>
        <row r="1335">
          <cell r="H1335" t="str">
            <v>3425008800079115</v>
          </cell>
        </row>
        <row r="1336">
          <cell r="H1336" t="str">
            <v>3425008800079115</v>
          </cell>
        </row>
        <row r="1337">
          <cell r="H1337" t="str">
            <v>3425008800079115</v>
          </cell>
        </row>
        <row r="1338">
          <cell r="H1338" t="str">
            <v>3425008800079165</v>
          </cell>
        </row>
        <row r="1339">
          <cell r="H1339" t="str">
            <v>3425008800079165</v>
          </cell>
        </row>
        <row r="1340">
          <cell r="H1340" t="str">
            <v>3425008800079165</v>
          </cell>
        </row>
        <row r="1341">
          <cell r="H1341" t="str">
            <v>3428008800509100</v>
          </cell>
        </row>
        <row r="1342">
          <cell r="H1342" t="str">
            <v>3428008800509100</v>
          </cell>
        </row>
        <row r="1343">
          <cell r="H1343" t="str">
            <v>3428008800509100</v>
          </cell>
        </row>
        <row r="1344">
          <cell r="H1344" t="str">
            <v>3428008800509160</v>
          </cell>
        </row>
        <row r="1345">
          <cell r="H1345" t="str">
            <v>3428008800509160</v>
          </cell>
        </row>
        <row r="1346">
          <cell r="H1346" t="str">
            <v>3428008800509160</v>
          </cell>
        </row>
        <row r="1347">
          <cell r="H1347" t="str">
            <v>3428008800509165</v>
          </cell>
        </row>
        <row r="1348">
          <cell r="H1348" t="str">
            <v>3428008800509165</v>
          </cell>
        </row>
        <row r="1349">
          <cell r="H1349" t="str">
            <v>3428008800509165</v>
          </cell>
        </row>
        <row r="1350">
          <cell r="H1350" t="str">
            <v>3428008800679000</v>
          </cell>
        </row>
        <row r="1351">
          <cell r="H1351" t="str">
            <v>3428008800679000</v>
          </cell>
        </row>
        <row r="1352">
          <cell r="H1352" t="str">
            <v>3428008800679000</v>
          </cell>
        </row>
        <row r="1353">
          <cell r="H1353" t="str">
            <v>3428008800679100</v>
          </cell>
        </row>
        <row r="1354">
          <cell r="H1354" t="str">
            <v>3428008800679100</v>
          </cell>
        </row>
        <row r="1355">
          <cell r="H1355" t="str">
            <v>3428008800679100</v>
          </cell>
        </row>
        <row r="1356">
          <cell r="H1356" t="str">
            <v>3211008805179100</v>
          </cell>
        </row>
        <row r="1357">
          <cell r="H1357" t="str">
            <v>3211008805179100</v>
          </cell>
        </row>
        <row r="1358">
          <cell r="H1358" t="str">
            <v>3211008805179115</v>
          </cell>
        </row>
        <row r="1359">
          <cell r="H1359" t="str">
            <v>3211008805179115</v>
          </cell>
        </row>
        <row r="1360">
          <cell r="H1360" t="str">
            <v>3211008805179160</v>
          </cell>
        </row>
        <row r="1361">
          <cell r="H1361" t="str">
            <v>3211008805179160</v>
          </cell>
        </row>
        <row r="1362">
          <cell r="H1362" t="str">
            <v>3211008805179165</v>
          </cell>
        </row>
        <row r="1363">
          <cell r="H1363" t="str">
            <v>3211008805179165</v>
          </cell>
        </row>
        <row r="1364">
          <cell r="H1364" t="str">
            <v>430110200009000</v>
          </cell>
        </row>
        <row r="1365">
          <cell r="H1365" t="str">
            <v>430110200009000</v>
          </cell>
        </row>
        <row r="1366">
          <cell r="H1366" t="str">
            <v>430110200009000</v>
          </cell>
        </row>
        <row r="1367">
          <cell r="H1367" t="str">
            <v>3104009955159000</v>
          </cell>
        </row>
        <row r="1368">
          <cell r="H1368" t="str">
            <v>3104009955159000</v>
          </cell>
        </row>
        <row r="1369">
          <cell r="H1369" t="str">
            <v>3104009955159000</v>
          </cell>
        </row>
        <row r="1370">
          <cell r="H1370" t="str">
            <v>2616009994449165</v>
          </cell>
        </row>
        <row r="1371">
          <cell r="H1371" t="str">
            <v>2616009994449165</v>
          </cell>
        </row>
        <row r="1372">
          <cell r="H1372" t="str">
            <v>2616009994449165</v>
          </cell>
        </row>
        <row r="1373">
          <cell r="H1373" t="str">
            <v>5004022293159000</v>
          </cell>
        </row>
        <row r="1374">
          <cell r="H1374" t="str">
            <v>5004022293159000</v>
          </cell>
        </row>
        <row r="1375">
          <cell r="H1375" t="str">
            <v>5004022293159000</v>
          </cell>
        </row>
        <row r="1376">
          <cell r="H1376" t="str">
            <v>3320001266789000</v>
          </cell>
        </row>
        <row r="1377">
          <cell r="H1377" t="str">
            <v>3320001266789000</v>
          </cell>
        </row>
        <row r="1378">
          <cell r="H1378" t="str">
            <v>3320001266789000</v>
          </cell>
        </row>
        <row r="1379">
          <cell r="H1379" t="str">
            <v>8000000560179000</v>
          </cell>
        </row>
        <row r="1380">
          <cell r="H1380" t="str">
            <v>8000000560179000</v>
          </cell>
        </row>
        <row r="1381">
          <cell r="H1381" t="str">
            <v>8000000560179000</v>
          </cell>
        </row>
        <row r="1382">
          <cell r="H1382" t="str">
            <v>3427008802969100</v>
          </cell>
        </row>
        <row r="1383">
          <cell r="H1383" t="str">
            <v>3427008802969100</v>
          </cell>
        </row>
        <row r="1384">
          <cell r="H1384" t="str">
            <v>3427008802969100</v>
          </cell>
        </row>
        <row r="1385">
          <cell r="H1385" t="str">
            <v>6623009978089000</v>
          </cell>
        </row>
        <row r="1386">
          <cell r="H1386" t="str">
            <v>6623009978089000</v>
          </cell>
        </row>
        <row r="1387">
          <cell r="H1387" t="str">
            <v>6623009978089000</v>
          </cell>
        </row>
        <row r="1388">
          <cell r="H1388" t="str">
            <v>5303018803439160</v>
          </cell>
        </row>
        <row r="1389">
          <cell r="H1389" t="str">
            <v>5303018803439160</v>
          </cell>
        </row>
        <row r="1390">
          <cell r="H1390" t="str">
            <v>5303018803439167</v>
          </cell>
        </row>
        <row r="1391">
          <cell r="H1391" t="str">
            <v>5303018803439167</v>
          </cell>
        </row>
        <row r="1392">
          <cell r="H1392" t="str">
            <v>2617011670309000</v>
          </cell>
        </row>
        <row r="1393">
          <cell r="H1393" t="str">
            <v>2617011670309000</v>
          </cell>
        </row>
        <row r="1394">
          <cell r="H1394" t="str">
            <v>2617011670309000</v>
          </cell>
        </row>
        <row r="1395">
          <cell r="H1395" t="str">
            <v>3428009960699000</v>
          </cell>
        </row>
        <row r="1396">
          <cell r="H1396" t="str">
            <v>3428009960699000</v>
          </cell>
        </row>
        <row r="1397">
          <cell r="H1397" t="str">
            <v>3428009960699000</v>
          </cell>
        </row>
        <row r="1398">
          <cell r="H1398" t="str">
            <v>3428009960699100</v>
          </cell>
        </row>
        <row r="1399">
          <cell r="H1399" t="str">
            <v>3428009960699100</v>
          </cell>
        </row>
        <row r="1400">
          <cell r="H1400" t="str">
            <v>3428009960699100</v>
          </cell>
        </row>
        <row r="1401">
          <cell r="H1401" t="str">
            <v>3428009960699160</v>
          </cell>
        </row>
        <row r="1402">
          <cell r="H1402" t="str">
            <v>3428009960699160</v>
          </cell>
        </row>
        <row r="1403">
          <cell r="H1403" t="str">
            <v>3428009960699160</v>
          </cell>
        </row>
        <row r="1404">
          <cell r="H1404" t="str">
            <v>3425008800049160</v>
          </cell>
        </row>
        <row r="1405">
          <cell r="H1405" t="str">
            <v>3425008800049160</v>
          </cell>
        </row>
        <row r="1406">
          <cell r="H1406" t="str">
            <v>3425008800049160</v>
          </cell>
        </row>
        <row r="1407">
          <cell r="H1407" t="str">
            <v>3425008800049165</v>
          </cell>
        </row>
        <row r="1408">
          <cell r="H1408" t="str">
            <v>3425008800049165</v>
          </cell>
        </row>
        <row r="1409">
          <cell r="H1409" t="str">
            <v>3425008800049165</v>
          </cell>
        </row>
        <row r="1410">
          <cell r="H1410" t="str">
            <v>3531008800259100</v>
          </cell>
        </row>
        <row r="1411">
          <cell r="H1411" t="str">
            <v>3531008800259100</v>
          </cell>
        </row>
        <row r="1412">
          <cell r="H1412" t="str">
            <v>3531008800259100</v>
          </cell>
        </row>
        <row r="1413">
          <cell r="H1413" t="str">
            <v>3102008900099100</v>
          </cell>
        </row>
        <row r="1414">
          <cell r="H1414" t="str">
            <v>3102008900099100</v>
          </cell>
        </row>
        <row r="1415">
          <cell r="H1415" t="str">
            <v>3102008900099100</v>
          </cell>
        </row>
        <row r="1416">
          <cell r="H1416" t="str">
            <v>3102008900099160</v>
          </cell>
        </row>
        <row r="1417">
          <cell r="H1417" t="str">
            <v>3102008900099160</v>
          </cell>
        </row>
        <row r="1418">
          <cell r="H1418" t="str">
            <v>3102008900099160</v>
          </cell>
        </row>
        <row r="1419">
          <cell r="H1419" t="str">
            <v>3315002297629000</v>
          </cell>
        </row>
        <row r="1420">
          <cell r="H1420" t="str">
            <v>3315002297629000</v>
          </cell>
        </row>
        <row r="1421">
          <cell r="H1421" t="str">
            <v>3315002297629000</v>
          </cell>
        </row>
        <row r="1422">
          <cell r="H1422" t="str">
            <v>3315002297629100</v>
          </cell>
        </row>
        <row r="1423">
          <cell r="H1423" t="str">
            <v>3315002297629100</v>
          </cell>
        </row>
        <row r="1424">
          <cell r="H1424" t="str">
            <v>3315002297629100</v>
          </cell>
        </row>
        <row r="1425">
          <cell r="H1425" t="str">
            <v>3425009989589000</v>
          </cell>
        </row>
        <row r="1426">
          <cell r="H1426" t="str">
            <v>3425009989589000</v>
          </cell>
        </row>
        <row r="1427">
          <cell r="H1427" t="str">
            <v>3425009989589000</v>
          </cell>
        </row>
        <row r="1428">
          <cell r="H1428" t="str">
            <v>3425009989589100</v>
          </cell>
        </row>
        <row r="1429">
          <cell r="H1429" t="str">
            <v>3425009989589100</v>
          </cell>
        </row>
        <row r="1430">
          <cell r="H1430" t="str">
            <v>3425009989589100</v>
          </cell>
        </row>
        <row r="1431">
          <cell r="H1431" t="str">
            <v>3425009989589160</v>
          </cell>
        </row>
        <row r="1432">
          <cell r="H1432" t="str">
            <v>3425009989589160</v>
          </cell>
        </row>
        <row r="1433">
          <cell r="H1433" t="str">
            <v>3425009989589160</v>
          </cell>
        </row>
        <row r="1434">
          <cell r="H1434" t="str">
            <v>3424008800259100</v>
          </cell>
        </row>
        <row r="1435">
          <cell r="H1435" t="str">
            <v>3424008800259100</v>
          </cell>
        </row>
        <row r="1436">
          <cell r="H1436" t="str">
            <v>3424008800259100</v>
          </cell>
        </row>
        <row r="1437">
          <cell r="H1437" t="str">
            <v>3424008800259115</v>
          </cell>
        </row>
        <row r="1438">
          <cell r="H1438" t="str">
            <v>3424008800259115</v>
          </cell>
        </row>
        <row r="1439">
          <cell r="H1439" t="str">
            <v>3424008800259115</v>
          </cell>
        </row>
        <row r="1440">
          <cell r="H1440" t="str">
            <v>3424008800259160</v>
          </cell>
        </row>
        <row r="1441">
          <cell r="H1441" t="str">
            <v>3424008800259160</v>
          </cell>
        </row>
        <row r="1442">
          <cell r="H1442" t="str">
            <v>3424008800259160</v>
          </cell>
        </row>
        <row r="1443">
          <cell r="H1443" t="str">
            <v>4613008800039160</v>
          </cell>
        </row>
        <row r="1444">
          <cell r="H1444" t="str">
            <v>4613008800039160</v>
          </cell>
        </row>
        <row r="1445">
          <cell r="H1445" t="str">
            <v>4613008800039160</v>
          </cell>
        </row>
        <row r="1446">
          <cell r="H1446" t="str">
            <v>4613008800039165</v>
          </cell>
        </row>
        <row r="1447">
          <cell r="H1447" t="str">
            <v>4613008800039165</v>
          </cell>
        </row>
        <row r="1448">
          <cell r="H1448" t="str">
            <v>4613008800039165</v>
          </cell>
        </row>
        <row r="1449">
          <cell r="H1449" t="str">
            <v>3315008800999100</v>
          </cell>
        </row>
        <row r="1450">
          <cell r="H1450" t="str">
            <v>3315008800999100</v>
          </cell>
        </row>
        <row r="1451">
          <cell r="H1451" t="str">
            <v>3315008800999100</v>
          </cell>
        </row>
        <row r="1452">
          <cell r="H1452" t="str">
            <v>8000000592329160</v>
          </cell>
        </row>
        <row r="1453">
          <cell r="H1453" t="str">
            <v>8000000592329160</v>
          </cell>
        </row>
        <row r="1454">
          <cell r="H1454" t="str">
            <v>8000000592329160</v>
          </cell>
        </row>
        <row r="1455">
          <cell r="H1455" t="str">
            <v>8000000592329165</v>
          </cell>
        </row>
        <row r="1456">
          <cell r="H1456" t="str">
            <v>8000000592329165</v>
          </cell>
        </row>
        <row r="1457">
          <cell r="H1457" t="str">
            <v>8000000592329165</v>
          </cell>
        </row>
        <row r="1458">
          <cell r="H1458" t="str">
            <v>4711019978069000</v>
          </cell>
        </row>
        <row r="1459">
          <cell r="H1459" t="str">
            <v>4711019978069000</v>
          </cell>
        </row>
        <row r="1460">
          <cell r="H1460" t="str">
            <v>4711019978069000</v>
          </cell>
        </row>
        <row r="1461">
          <cell r="H1461" t="str">
            <v>4711019978069160</v>
          </cell>
        </row>
        <row r="1462">
          <cell r="H1462" t="str">
            <v>4711019978069160</v>
          </cell>
        </row>
        <row r="1463">
          <cell r="H1463" t="str">
            <v>4711019978069160</v>
          </cell>
        </row>
        <row r="1464">
          <cell r="H1464" t="str">
            <v>101001156589000</v>
          </cell>
        </row>
        <row r="1465">
          <cell r="H1465" t="str">
            <v>101001156589000</v>
          </cell>
        </row>
        <row r="1466">
          <cell r="H1466" t="str">
            <v>101001156589001</v>
          </cell>
        </row>
        <row r="1467">
          <cell r="H1467" t="str">
            <v>101001156589001</v>
          </cell>
        </row>
        <row r="1468">
          <cell r="H1468" t="str">
            <v>101001156589001</v>
          </cell>
        </row>
        <row r="1469">
          <cell r="H1469" t="str">
            <v>101001156589160</v>
          </cell>
        </row>
        <row r="1470">
          <cell r="H1470" t="str">
            <v>101001156589160</v>
          </cell>
        </row>
        <row r="1471">
          <cell r="H1471" t="str">
            <v>101001156589160</v>
          </cell>
        </row>
        <row r="1472">
          <cell r="H1472" t="str">
            <v>101009977919000</v>
          </cell>
        </row>
        <row r="1473">
          <cell r="H1473" t="str">
            <v>101009977919000</v>
          </cell>
        </row>
        <row r="1474">
          <cell r="H1474" t="str">
            <v>101009977919000</v>
          </cell>
        </row>
        <row r="1475">
          <cell r="H1475" t="str">
            <v>3428009992459001</v>
          </cell>
        </row>
        <row r="1476">
          <cell r="H1476" t="str">
            <v>3428009992459001</v>
          </cell>
        </row>
        <row r="1477">
          <cell r="H1477" t="str">
            <v>3428009992459001</v>
          </cell>
        </row>
        <row r="1478">
          <cell r="H1478" t="str">
            <v>106239956779000</v>
          </cell>
        </row>
        <row r="1479">
          <cell r="H1479" t="str">
            <v>106239956779001</v>
          </cell>
        </row>
        <row r="1480">
          <cell r="H1480" t="str">
            <v>106239956779001</v>
          </cell>
        </row>
        <row r="1481">
          <cell r="H1481" t="str">
            <v>106239956779001</v>
          </cell>
        </row>
        <row r="1482">
          <cell r="H1482" t="str">
            <v>5003011452609000</v>
          </cell>
        </row>
        <row r="1483">
          <cell r="H1483" t="str">
            <v>5003011452609000</v>
          </cell>
        </row>
        <row r="1484">
          <cell r="H1484" t="str">
            <v>5003011452609000</v>
          </cell>
        </row>
        <row r="1485">
          <cell r="H1485" t="str">
            <v>5003011452609101</v>
          </cell>
        </row>
        <row r="1486">
          <cell r="H1486" t="str">
            <v>5003011452609101</v>
          </cell>
        </row>
        <row r="1487">
          <cell r="H1487" t="str">
            <v>5003011452609101</v>
          </cell>
        </row>
        <row r="1488">
          <cell r="H1488" t="str">
            <v>5003011452609160</v>
          </cell>
        </row>
        <row r="1489">
          <cell r="H1489" t="str">
            <v>5003011452609160</v>
          </cell>
        </row>
        <row r="1490">
          <cell r="H1490" t="str">
            <v>5003011452609160</v>
          </cell>
        </row>
        <row r="1491">
          <cell r="H1491" t="str">
            <v>1315008801449100</v>
          </cell>
        </row>
        <row r="1492">
          <cell r="H1492" t="str">
            <v>1315008801449100</v>
          </cell>
        </row>
        <row r="1493">
          <cell r="H1493" t="str">
            <v>1315008801449100</v>
          </cell>
        </row>
        <row r="1494">
          <cell r="H1494" t="str">
            <v>1315008801449101</v>
          </cell>
        </row>
        <row r="1495">
          <cell r="H1495" t="str">
            <v>1315008801449101</v>
          </cell>
        </row>
        <row r="1496">
          <cell r="H1496" t="str">
            <v>1315008801449101</v>
          </cell>
        </row>
        <row r="1497">
          <cell r="H1497" t="str">
            <v>1315008801449115</v>
          </cell>
        </row>
        <row r="1498">
          <cell r="H1498" t="str">
            <v>1315008801449115</v>
          </cell>
        </row>
        <row r="1499">
          <cell r="H1499" t="str">
            <v>1315008801449115</v>
          </cell>
        </row>
        <row r="1500">
          <cell r="H1500" t="str">
            <v>1315008801449165</v>
          </cell>
        </row>
        <row r="1501">
          <cell r="H1501" t="str">
            <v>1315008801449165</v>
          </cell>
        </row>
        <row r="1502">
          <cell r="H1502" t="str">
            <v>1315008801449165</v>
          </cell>
        </row>
        <row r="1503">
          <cell r="H1503" t="str">
            <v>3426008801469100</v>
          </cell>
        </row>
        <row r="1504">
          <cell r="H1504" t="str">
            <v>3426008801469100</v>
          </cell>
        </row>
        <row r="1505">
          <cell r="H1505" t="str">
            <v>3426008801469160</v>
          </cell>
        </row>
        <row r="1506">
          <cell r="H1506" t="str">
            <v>3426008801469160</v>
          </cell>
        </row>
        <row r="1507">
          <cell r="H1507" t="str">
            <v>1406009990879000</v>
          </cell>
        </row>
        <row r="1508">
          <cell r="H1508" t="str">
            <v>1406009990879000</v>
          </cell>
        </row>
        <row r="1509">
          <cell r="H1509" t="str">
            <v>1406009990879000</v>
          </cell>
        </row>
        <row r="1510">
          <cell r="H1510" t="str">
            <v>3102008800239160</v>
          </cell>
        </row>
        <row r="1511">
          <cell r="H1511" t="str">
            <v>3102008800239160</v>
          </cell>
        </row>
        <row r="1512">
          <cell r="H1512" t="str">
            <v>3102008800239160</v>
          </cell>
        </row>
        <row r="1513">
          <cell r="H1513" t="str">
            <v>3531008882089160</v>
          </cell>
        </row>
        <row r="1514">
          <cell r="H1514" t="str">
            <v>3531008882089160</v>
          </cell>
        </row>
        <row r="1515">
          <cell r="H1515" t="str">
            <v>3531008882089160</v>
          </cell>
        </row>
        <row r="1516">
          <cell r="H1516" t="str">
            <v>2608038800099100</v>
          </cell>
        </row>
        <row r="1517">
          <cell r="H1517" t="str">
            <v>2608038800099100</v>
          </cell>
        </row>
        <row r="1518">
          <cell r="H1518" t="str">
            <v>2608038800099100</v>
          </cell>
        </row>
        <row r="1519">
          <cell r="H1519" t="str">
            <v>2608038800099115</v>
          </cell>
        </row>
        <row r="1520">
          <cell r="H1520" t="str">
            <v>2608038800099115</v>
          </cell>
        </row>
        <row r="1521">
          <cell r="H1521" t="str">
            <v>2608038800099115</v>
          </cell>
        </row>
        <row r="1522">
          <cell r="H1522" t="str">
            <v>2608038800099165</v>
          </cell>
        </row>
        <row r="1523">
          <cell r="H1523" t="str">
            <v>2608038800099165</v>
          </cell>
        </row>
        <row r="1524">
          <cell r="H1524" t="str">
            <v>2608038800099165</v>
          </cell>
        </row>
        <row r="1525">
          <cell r="H1525" t="str">
            <v>3425008802209100</v>
          </cell>
        </row>
        <row r="1526">
          <cell r="H1526" t="str">
            <v>3425008802209100</v>
          </cell>
        </row>
        <row r="1527">
          <cell r="H1527" t="str">
            <v>3425008802209100</v>
          </cell>
        </row>
        <row r="1528">
          <cell r="H1528" t="str">
            <v>3425008802209115</v>
          </cell>
        </row>
        <row r="1529">
          <cell r="H1529" t="str">
            <v>3425008802209115</v>
          </cell>
        </row>
        <row r="1530">
          <cell r="H1530" t="str">
            <v>3425008802209115</v>
          </cell>
        </row>
        <row r="1531">
          <cell r="H1531" t="str">
            <v>3425008802209160</v>
          </cell>
        </row>
        <row r="1532">
          <cell r="H1532" t="str">
            <v>3425008802209160</v>
          </cell>
        </row>
        <row r="1533">
          <cell r="H1533" t="str">
            <v>3425008802209160</v>
          </cell>
        </row>
        <row r="1534">
          <cell r="H1534" t="str">
            <v>4903018800299100</v>
          </cell>
        </row>
        <row r="1535">
          <cell r="H1535" t="str">
            <v>4903018800299100</v>
          </cell>
        </row>
        <row r="1536">
          <cell r="H1536" t="str">
            <v>4903018800299100</v>
          </cell>
        </row>
        <row r="1537">
          <cell r="H1537" t="str">
            <v>4903018800299160</v>
          </cell>
        </row>
        <row r="1538">
          <cell r="H1538" t="str">
            <v>4903018800299160</v>
          </cell>
        </row>
        <row r="1539">
          <cell r="H1539" t="str">
            <v>4903018800299160</v>
          </cell>
        </row>
        <row r="1540">
          <cell r="H1540" t="str">
            <v>1402039982239000</v>
          </cell>
        </row>
        <row r="1541">
          <cell r="H1541" t="str">
            <v>1402039982239000</v>
          </cell>
        </row>
        <row r="1542">
          <cell r="H1542" t="str">
            <v>1402039982239000</v>
          </cell>
        </row>
        <row r="1543">
          <cell r="H1543" t="str">
            <v>1402039982239100</v>
          </cell>
        </row>
        <row r="1544">
          <cell r="H1544" t="str">
            <v>1402039982239100</v>
          </cell>
        </row>
        <row r="1545">
          <cell r="H1545" t="str">
            <v>1402039982239100</v>
          </cell>
        </row>
        <row r="1546">
          <cell r="H1546" t="str">
            <v>1402039982239115</v>
          </cell>
        </row>
        <row r="1547">
          <cell r="H1547" t="str">
            <v>1402039982239115</v>
          </cell>
        </row>
        <row r="1548">
          <cell r="H1548" t="str">
            <v>1402039982239115</v>
          </cell>
        </row>
        <row r="1549">
          <cell r="H1549" t="str">
            <v>1402039982239160</v>
          </cell>
        </row>
        <row r="1550">
          <cell r="H1550" t="str">
            <v>1402039982239160</v>
          </cell>
        </row>
        <row r="1551">
          <cell r="H1551" t="str">
            <v>1402039982239160</v>
          </cell>
        </row>
        <row r="1552">
          <cell r="H1552" t="str">
            <v>1402039982239165</v>
          </cell>
        </row>
        <row r="1553">
          <cell r="H1553" t="str">
            <v>1402039982239165</v>
          </cell>
        </row>
        <row r="1554">
          <cell r="H1554" t="str">
            <v>1402039982239165</v>
          </cell>
        </row>
        <row r="1555">
          <cell r="H1555" t="str">
            <v>5003049981079001</v>
          </cell>
        </row>
        <row r="1556">
          <cell r="H1556" t="str">
            <v>5003049981079001</v>
          </cell>
        </row>
        <row r="1557">
          <cell r="H1557" t="str">
            <v>5003049981079001</v>
          </cell>
        </row>
        <row r="1558">
          <cell r="H1558" t="str">
            <v>3429008803559100</v>
          </cell>
        </row>
        <row r="1559">
          <cell r="H1559" t="str">
            <v>3429008803559100</v>
          </cell>
        </row>
        <row r="1560">
          <cell r="H1560" t="str">
            <v>3429008803559100</v>
          </cell>
        </row>
        <row r="1561">
          <cell r="H1561" t="str">
            <v>3429008803559115</v>
          </cell>
        </row>
        <row r="1562">
          <cell r="H1562" t="str">
            <v>3429008803559115</v>
          </cell>
        </row>
        <row r="1563">
          <cell r="H1563" t="str">
            <v>3429008803559115</v>
          </cell>
        </row>
        <row r="1564">
          <cell r="H1564" t="str">
            <v>3429008803559161</v>
          </cell>
        </row>
        <row r="1565">
          <cell r="H1565" t="str">
            <v>3429008803559161</v>
          </cell>
        </row>
        <row r="1566">
          <cell r="H1566" t="str">
            <v>3429008803559161</v>
          </cell>
        </row>
        <row r="1567">
          <cell r="H1567" t="str">
            <v>3429008803559165</v>
          </cell>
        </row>
        <row r="1568">
          <cell r="H1568" t="str">
            <v>3429008803559165</v>
          </cell>
        </row>
        <row r="1569">
          <cell r="H1569" t="str">
            <v>3429008803559165</v>
          </cell>
        </row>
        <row r="1570">
          <cell r="H1570" t="str">
            <v>8000000750169100</v>
          </cell>
        </row>
        <row r="1571">
          <cell r="H1571" t="str">
            <v>8000000750169100</v>
          </cell>
        </row>
        <row r="1572">
          <cell r="H1572" t="str">
            <v>3211008800719100</v>
          </cell>
        </row>
        <row r="1573">
          <cell r="H1573" t="str">
            <v>3211008800719100</v>
          </cell>
        </row>
        <row r="1574">
          <cell r="H1574" t="str">
            <v>3211008800719100</v>
          </cell>
        </row>
        <row r="1575">
          <cell r="H1575" t="str">
            <v>3211008800719115</v>
          </cell>
        </row>
        <row r="1576">
          <cell r="H1576" t="str">
            <v>3211008800719115</v>
          </cell>
        </row>
        <row r="1577">
          <cell r="H1577" t="str">
            <v>3211008800719115</v>
          </cell>
        </row>
        <row r="1578">
          <cell r="H1578" t="str">
            <v>3211008800719160</v>
          </cell>
        </row>
        <row r="1579">
          <cell r="H1579" t="str">
            <v>3211008800719160</v>
          </cell>
        </row>
        <row r="1580">
          <cell r="H1580" t="str">
            <v>3211008800719160</v>
          </cell>
        </row>
        <row r="1581">
          <cell r="H1581" t="str">
            <v>3531009986969160</v>
          </cell>
        </row>
        <row r="1582">
          <cell r="H1582" t="str">
            <v>3531009986969160</v>
          </cell>
        </row>
        <row r="1583">
          <cell r="H1583" t="str">
            <v>3531009986969160</v>
          </cell>
        </row>
        <row r="1584">
          <cell r="H1584" t="str">
            <v>3531009986969165</v>
          </cell>
        </row>
        <row r="1585">
          <cell r="H1585" t="str">
            <v>3531009986969165</v>
          </cell>
        </row>
        <row r="1586">
          <cell r="H1586" t="str">
            <v>3531009986969165</v>
          </cell>
        </row>
        <row r="1587">
          <cell r="H1587" t="str">
            <v>912008800239100</v>
          </cell>
        </row>
        <row r="1588">
          <cell r="H1588" t="str">
            <v>912008800239160</v>
          </cell>
        </row>
        <row r="1589">
          <cell r="H1589" t="str">
            <v>3208008800219160</v>
          </cell>
        </row>
        <row r="1590">
          <cell r="H1590" t="str">
            <v>3208008800219160</v>
          </cell>
        </row>
        <row r="1591">
          <cell r="H1591" t="str">
            <v>3208008800219160</v>
          </cell>
        </row>
        <row r="1592">
          <cell r="H1592" t="str">
            <v>3315008800449100</v>
          </cell>
        </row>
        <row r="1593">
          <cell r="H1593" t="str">
            <v>3315008800449100</v>
          </cell>
        </row>
        <row r="1594">
          <cell r="H1594" t="str">
            <v>3315008800449100</v>
          </cell>
        </row>
        <row r="1595">
          <cell r="H1595" t="str">
            <v>3315008800449160</v>
          </cell>
        </row>
        <row r="1596">
          <cell r="H1596" t="str">
            <v>3315008800449160</v>
          </cell>
        </row>
        <row r="1597">
          <cell r="H1597" t="str">
            <v>3315008800449160</v>
          </cell>
        </row>
        <row r="1598">
          <cell r="H1598" t="str">
            <v>3208008800959100</v>
          </cell>
        </row>
        <row r="1599">
          <cell r="H1599" t="str">
            <v>3208008800959100</v>
          </cell>
        </row>
        <row r="1600">
          <cell r="H1600" t="str">
            <v>3208008800959100</v>
          </cell>
        </row>
        <row r="1601">
          <cell r="H1601" t="str">
            <v>3208008800959115</v>
          </cell>
        </row>
        <row r="1602">
          <cell r="H1602" t="str">
            <v>3208008800959115</v>
          </cell>
        </row>
        <row r="1603">
          <cell r="H1603" t="str">
            <v>3208008800959115</v>
          </cell>
        </row>
        <row r="1604">
          <cell r="H1604" t="str">
            <v>4115049974169000</v>
          </cell>
        </row>
        <row r="1605">
          <cell r="H1605" t="str">
            <v>4115049974169000</v>
          </cell>
        </row>
        <row r="1606">
          <cell r="H1606" t="str">
            <v>4115049974169000</v>
          </cell>
        </row>
        <row r="1607">
          <cell r="H1607" t="str">
            <v>5804109977959000</v>
          </cell>
        </row>
        <row r="1608">
          <cell r="H1608" t="str">
            <v>5804109977959000</v>
          </cell>
        </row>
        <row r="1609">
          <cell r="H1609" t="str">
            <v>5804109977959000</v>
          </cell>
        </row>
        <row r="1610">
          <cell r="H1610" t="str">
            <v>5804109977959100</v>
          </cell>
        </row>
        <row r="1611">
          <cell r="H1611" t="str">
            <v>5804109977959100</v>
          </cell>
        </row>
        <row r="1612">
          <cell r="H1612" t="str">
            <v>5804109977959100</v>
          </cell>
        </row>
        <row r="1613">
          <cell r="H1613" t="str">
            <v>6309029977879000</v>
          </cell>
        </row>
        <row r="1614">
          <cell r="H1614" t="str">
            <v>6309029977879000</v>
          </cell>
        </row>
        <row r="1615">
          <cell r="H1615" t="str">
            <v>6309029977879102</v>
          </cell>
        </row>
        <row r="1616">
          <cell r="H1616" t="str">
            <v>6309029977879102</v>
          </cell>
        </row>
        <row r="1617">
          <cell r="H1617" t="str">
            <v>6309029977879160</v>
          </cell>
        </row>
        <row r="1618">
          <cell r="H1618" t="str">
            <v>6309029977879160</v>
          </cell>
        </row>
        <row r="1619">
          <cell r="H1619" t="str">
            <v>501008800859165</v>
          </cell>
        </row>
        <row r="1620">
          <cell r="H1620" t="str">
            <v>501008800859165</v>
          </cell>
        </row>
        <row r="1621">
          <cell r="H1621" t="str">
            <v>501008800859165</v>
          </cell>
        </row>
        <row r="1622">
          <cell r="H1622" t="str">
            <v>706008800139100</v>
          </cell>
        </row>
        <row r="1623">
          <cell r="H1623" t="str">
            <v>706008800139100</v>
          </cell>
        </row>
        <row r="1624">
          <cell r="H1624" t="str">
            <v>706008800139100</v>
          </cell>
        </row>
        <row r="1625">
          <cell r="H1625" t="str">
            <v>706008800139160</v>
          </cell>
        </row>
        <row r="1626">
          <cell r="H1626" t="str">
            <v>706008800139160</v>
          </cell>
        </row>
        <row r="1627">
          <cell r="H1627" t="str">
            <v>706008800139160</v>
          </cell>
        </row>
        <row r="1628">
          <cell r="H1628" t="str">
            <v>4307009977629100</v>
          </cell>
        </row>
        <row r="1629">
          <cell r="H1629" t="str">
            <v>4307009977629100</v>
          </cell>
        </row>
        <row r="1630">
          <cell r="H1630" t="str">
            <v>4307009977629100</v>
          </cell>
        </row>
        <row r="1631">
          <cell r="H1631" t="str">
            <v>4307009977629160</v>
          </cell>
        </row>
        <row r="1632">
          <cell r="H1632" t="str">
            <v>4307009977629160</v>
          </cell>
        </row>
        <row r="1633">
          <cell r="H1633" t="str">
            <v>4307009977629160</v>
          </cell>
        </row>
        <row r="1634">
          <cell r="H1634" t="str">
            <v>2802089977989000</v>
          </cell>
        </row>
        <row r="1635">
          <cell r="H1635" t="str">
            <v>2802089977989000</v>
          </cell>
        </row>
        <row r="1636">
          <cell r="H1636" t="str">
            <v>2802089977989000</v>
          </cell>
        </row>
        <row r="1637">
          <cell r="H1637" t="str">
            <v>2802089977989100</v>
          </cell>
        </row>
        <row r="1638">
          <cell r="H1638" t="str">
            <v>2802089977989100</v>
          </cell>
        </row>
        <row r="1639">
          <cell r="H1639" t="str">
            <v>2802089977989100</v>
          </cell>
        </row>
        <row r="1640">
          <cell r="H1640" t="str">
            <v>2802089977989115</v>
          </cell>
        </row>
        <row r="1641">
          <cell r="H1641" t="str">
            <v>2802089977989115</v>
          </cell>
        </row>
        <row r="1642">
          <cell r="H1642" t="str">
            <v>2802089977989115</v>
          </cell>
        </row>
        <row r="1643">
          <cell r="H1643" t="str">
            <v>2802089977989160</v>
          </cell>
        </row>
        <row r="1644">
          <cell r="H1644" t="str">
            <v>2802089977989160</v>
          </cell>
        </row>
        <row r="1645">
          <cell r="H1645" t="str">
            <v>2802089977989160</v>
          </cell>
        </row>
        <row r="1646">
          <cell r="H1646" t="str">
            <v>4008009900329100</v>
          </cell>
        </row>
        <row r="1647">
          <cell r="H1647" t="str">
            <v>4008009900329100</v>
          </cell>
        </row>
        <row r="1648">
          <cell r="H1648" t="str">
            <v>4008009900329115</v>
          </cell>
        </row>
        <row r="1649">
          <cell r="H1649" t="str">
            <v>4008009900329115</v>
          </cell>
        </row>
        <row r="1650">
          <cell r="H1650" t="str">
            <v>4008009900329165</v>
          </cell>
        </row>
        <row r="1651">
          <cell r="H1651" t="str">
            <v>4008009900329165</v>
          </cell>
        </row>
        <row r="1652">
          <cell r="H1652" t="str">
            <v>4008009900329165</v>
          </cell>
        </row>
        <row r="1653">
          <cell r="H1653" t="str">
            <v>3102009994139000</v>
          </cell>
        </row>
        <row r="1654">
          <cell r="H1654" t="str">
            <v>3102009994139000</v>
          </cell>
        </row>
        <row r="1655">
          <cell r="H1655" t="str">
            <v>3102009994139000</v>
          </cell>
        </row>
        <row r="1656">
          <cell r="H1656" t="str">
            <v>3102009994139100</v>
          </cell>
        </row>
        <row r="1657">
          <cell r="H1657" t="str">
            <v>3102009994139100</v>
          </cell>
        </row>
        <row r="1658">
          <cell r="H1658" t="str">
            <v>3102009994139100</v>
          </cell>
        </row>
        <row r="1659">
          <cell r="H1659" t="str">
            <v>3102009994139160</v>
          </cell>
        </row>
        <row r="1660">
          <cell r="H1660" t="str">
            <v>3102009994139160</v>
          </cell>
        </row>
        <row r="1661">
          <cell r="H1661" t="str">
            <v>3102009994139160</v>
          </cell>
        </row>
        <row r="1662">
          <cell r="H1662" t="str">
            <v>3429009978019000</v>
          </cell>
        </row>
        <row r="1663">
          <cell r="H1663" t="str">
            <v>3429009978019000</v>
          </cell>
        </row>
        <row r="1664">
          <cell r="H1664" t="str">
            <v>3429009978019000</v>
          </cell>
        </row>
        <row r="1665">
          <cell r="H1665" t="str">
            <v>3429009978019100</v>
          </cell>
        </row>
        <row r="1666">
          <cell r="H1666" t="str">
            <v>3429009978019100</v>
          </cell>
        </row>
        <row r="1667">
          <cell r="H1667" t="str">
            <v>3429009978019100</v>
          </cell>
        </row>
        <row r="1668">
          <cell r="H1668" t="str">
            <v>3429009978019160</v>
          </cell>
        </row>
        <row r="1669">
          <cell r="H1669" t="str">
            <v>3429009978019160</v>
          </cell>
        </row>
        <row r="1670">
          <cell r="H1670" t="str">
            <v>3429009978019160</v>
          </cell>
        </row>
        <row r="1671">
          <cell r="H1671" t="str">
            <v>2616009980869165</v>
          </cell>
        </row>
        <row r="1672">
          <cell r="H1672" t="str">
            <v>2616009980869165</v>
          </cell>
        </row>
        <row r="1673">
          <cell r="H1673" t="str">
            <v>2616009980869165</v>
          </cell>
        </row>
        <row r="1674">
          <cell r="H1674" t="str">
            <v>6206009981019000</v>
          </cell>
        </row>
        <row r="1675">
          <cell r="H1675" t="str">
            <v>6206009981019000</v>
          </cell>
        </row>
        <row r="1676">
          <cell r="H1676" t="str">
            <v>6206009981019000</v>
          </cell>
        </row>
        <row r="1677">
          <cell r="H1677" t="str">
            <v>6206009981019160</v>
          </cell>
        </row>
        <row r="1678">
          <cell r="H1678" t="str">
            <v>6206009981019160</v>
          </cell>
        </row>
        <row r="1679">
          <cell r="H1679" t="str">
            <v>6206009981019160</v>
          </cell>
        </row>
        <row r="1680">
          <cell r="H1680" t="str">
            <v>4801028800199100</v>
          </cell>
        </row>
        <row r="1681">
          <cell r="H1681" t="str">
            <v>4801028800199100</v>
          </cell>
        </row>
        <row r="1682">
          <cell r="H1682" t="str">
            <v>4801028800199100</v>
          </cell>
        </row>
        <row r="1683">
          <cell r="H1683" t="str">
            <v>4801028800199160</v>
          </cell>
        </row>
        <row r="1684">
          <cell r="H1684" t="str">
            <v>4801028800199160</v>
          </cell>
        </row>
        <row r="1685">
          <cell r="H1685" t="str">
            <v>4801028800199160</v>
          </cell>
        </row>
        <row r="1686">
          <cell r="H1686" t="str">
            <v>6622008802009101</v>
          </cell>
        </row>
        <row r="1687">
          <cell r="H1687" t="str">
            <v>6622008802009101</v>
          </cell>
        </row>
        <row r="1688">
          <cell r="H1688" t="str">
            <v>6622008802009101</v>
          </cell>
        </row>
        <row r="1689">
          <cell r="H1689" t="str">
            <v>6622008802009115</v>
          </cell>
        </row>
        <row r="1690">
          <cell r="H1690" t="str">
            <v>6622008802009115</v>
          </cell>
        </row>
        <row r="1691">
          <cell r="H1691" t="str">
            <v>6622008802009115</v>
          </cell>
        </row>
        <row r="1692">
          <cell r="H1692" t="str">
            <v>6622008802009160</v>
          </cell>
        </row>
        <row r="1693">
          <cell r="H1693" t="str">
            <v>6622008802009160</v>
          </cell>
        </row>
        <row r="1694">
          <cell r="H1694" t="str">
            <v>6622008802009160</v>
          </cell>
        </row>
        <row r="1695">
          <cell r="H1695" t="str">
            <v>3317008800569160</v>
          </cell>
        </row>
        <row r="1696">
          <cell r="H1696" t="str">
            <v>3317008800569160</v>
          </cell>
        </row>
        <row r="1697">
          <cell r="H1697" t="str">
            <v>3317008800569160</v>
          </cell>
        </row>
        <row r="1698">
          <cell r="H1698" t="str">
            <v>3317008800569165</v>
          </cell>
        </row>
        <row r="1699">
          <cell r="H1699" t="str">
            <v>3317008800569165</v>
          </cell>
        </row>
        <row r="1700">
          <cell r="H1700" t="str">
            <v>8000000741139100</v>
          </cell>
        </row>
        <row r="1701">
          <cell r="H1701" t="str">
            <v>8000000741139100</v>
          </cell>
        </row>
        <row r="1702">
          <cell r="H1702" t="str">
            <v>4123009993799021</v>
          </cell>
        </row>
        <row r="1703">
          <cell r="H1703" t="str">
            <v>4123009993799021</v>
          </cell>
        </row>
        <row r="1704">
          <cell r="H1704" t="str">
            <v>4123009993799021</v>
          </cell>
        </row>
        <row r="1705">
          <cell r="H1705" t="str">
            <v>4123009993799101</v>
          </cell>
        </row>
        <row r="1706">
          <cell r="H1706" t="str">
            <v>4123009993799101</v>
          </cell>
        </row>
        <row r="1707">
          <cell r="H1707" t="str">
            <v>4123009993799160</v>
          </cell>
        </row>
        <row r="1708">
          <cell r="H1708" t="str">
            <v>4123009993799160</v>
          </cell>
        </row>
        <row r="1709">
          <cell r="H1709" t="str">
            <v>4123009993799160</v>
          </cell>
        </row>
        <row r="1710">
          <cell r="H1710" t="str">
            <v>4908049982359002</v>
          </cell>
        </row>
        <row r="1711">
          <cell r="H1711" t="str">
            <v>4908049982359002</v>
          </cell>
        </row>
        <row r="1712">
          <cell r="H1712" t="str">
            <v>4908049982359002</v>
          </cell>
        </row>
        <row r="1713">
          <cell r="H1713" t="str">
            <v>2805029980599000</v>
          </cell>
        </row>
        <row r="1714">
          <cell r="H1714" t="str">
            <v>2805029980599000</v>
          </cell>
        </row>
        <row r="1715">
          <cell r="H1715" t="str">
            <v>2805029980599000</v>
          </cell>
        </row>
        <row r="1716">
          <cell r="H1716" t="str">
            <v>2805029980599100</v>
          </cell>
        </row>
        <row r="1717">
          <cell r="H1717" t="str">
            <v>2805029980599100</v>
          </cell>
        </row>
        <row r="1718">
          <cell r="H1718" t="str">
            <v>2805029980599100</v>
          </cell>
        </row>
        <row r="1719">
          <cell r="H1719" t="str">
            <v>2805029980599115</v>
          </cell>
        </row>
        <row r="1720">
          <cell r="H1720" t="str">
            <v>2805029980599115</v>
          </cell>
        </row>
        <row r="1721">
          <cell r="H1721" t="str">
            <v>2805029980599115</v>
          </cell>
        </row>
        <row r="1722">
          <cell r="H1722" t="str">
            <v>2805029980599160</v>
          </cell>
        </row>
        <row r="1723">
          <cell r="H1723" t="str">
            <v>2805029980599160</v>
          </cell>
        </row>
        <row r="1724">
          <cell r="H1724" t="str">
            <v>2605019961919000</v>
          </cell>
        </row>
        <row r="1725">
          <cell r="H1725" t="str">
            <v>2605019961919000</v>
          </cell>
        </row>
        <row r="1726">
          <cell r="H1726" t="str">
            <v>2605019961919000</v>
          </cell>
        </row>
        <row r="1727">
          <cell r="H1727" t="str">
            <v>2605019961919001</v>
          </cell>
        </row>
        <row r="1728">
          <cell r="H1728" t="str">
            <v>2605019961919001</v>
          </cell>
        </row>
        <row r="1729">
          <cell r="H1729" t="str">
            <v>2605019961919001</v>
          </cell>
        </row>
        <row r="1730">
          <cell r="H1730" t="str">
            <v>2605019961919030</v>
          </cell>
        </row>
        <row r="1731">
          <cell r="H1731" t="str">
            <v>3101008800259100</v>
          </cell>
        </row>
        <row r="1732">
          <cell r="H1732" t="str">
            <v>3101008800259100</v>
          </cell>
        </row>
        <row r="1733">
          <cell r="H1733" t="str">
            <v>3101008800259100</v>
          </cell>
        </row>
        <row r="1734">
          <cell r="H1734" t="str">
            <v>3101008800259115</v>
          </cell>
        </row>
        <row r="1735">
          <cell r="H1735" t="str">
            <v>3101008800259115</v>
          </cell>
        </row>
        <row r="1736">
          <cell r="H1736" t="str">
            <v>3101008800259115</v>
          </cell>
        </row>
        <row r="1737">
          <cell r="H1737" t="str">
            <v>3531008802879100</v>
          </cell>
        </row>
        <row r="1738">
          <cell r="H1738" t="str">
            <v>3531008802879100</v>
          </cell>
        </row>
        <row r="1739">
          <cell r="H1739" t="str">
            <v>3531008802879100</v>
          </cell>
        </row>
        <row r="1740">
          <cell r="H1740" t="str">
            <v>3531008802879115</v>
          </cell>
        </row>
        <row r="1741">
          <cell r="H1741" t="str">
            <v>3531008802879160</v>
          </cell>
        </row>
        <row r="1742">
          <cell r="H1742" t="str">
            <v>3531008802879160</v>
          </cell>
        </row>
        <row r="1743">
          <cell r="H1743" t="str">
            <v>3531008802879160</v>
          </cell>
        </row>
        <row r="1744">
          <cell r="H1744" t="str">
            <v>3321008800549160</v>
          </cell>
        </row>
        <row r="1745">
          <cell r="H1745" t="str">
            <v>3321008800549160</v>
          </cell>
        </row>
        <row r="1746">
          <cell r="H1746" t="str">
            <v>3321008800549160</v>
          </cell>
        </row>
        <row r="1747">
          <cell r="H1747" t="str">
            <v>3321008800549165</v>
          </cell>
        </row>
        <row r="1748">
          <cell r="H1748" t="str">
            <v>6615008800299100</v>
          </cell>
        </row>
        <row r="1749">
          <cell r="H1749" t="str">
            <v>6615008800299100</v>
          </cell>
        </row>
        <row r="1750">
          <cell r="H1750" t="str">
            <v>6615008800299100</v>
          </cell>
        </row>
        <row r="1751">
          <cell r="H1751" t="str">
            <v>6615008800299115</v>
          </cell>
        </row>
        <row r="1752">
          <cell r="H1752" t="str">
            <v>6615008800299115</v>
          </cell>
        </row>
        <row r="1753">
          <cell r="H1753" t="str">
            <v>6615008800299115</v>
          </cell>
        </row>
        <row r="1754">
          <cell r="H1754" t="str">
            <v>6615008800299116</v>
          </cell>
        </row>
        <row r="1755">
          <cell r="H1755" t="str">
            <v>6615008800299116</v>
          </cell>
        </row>
        <row r="1756">
          <cell r="H1756" t="str">
            <v>6615008800299116</v>
          </cell>
        </row>
        <row r="1757">
          <cell r="H1757" t="str">
            <v>6615008800299165</v>
          </cell>
        </row>
        <row r="1758">
          <cell r="H1758" t="str">
            <v>6615008800299165</v>
          </cell>
        </row>
        <row r="1759">
          <cell r="H1759" t="str">
            <v>6615008800299165</v>
          </cell>
        </row>
        <row r="1760">
          <cell r="H1760" t="str">
            <v>6615008800299166</v>
          </cell>
        </row>
        <row r="1761">
          <cell r="H1761" t="str">
            <v>6615008800299166</v>
          </cell>
        </row>
        <row r="1762">
          <cell r="H1762" t="str">
            <v>6615008800299166</v>
          </cell>
        </row>
        <row r="1763">
          <cell r="H1763" t="str">
            <v>6613019978079000</v>
          </cell>
        </row>
        <row r="1764">
          <cell r="H1764" t="str">
            <v>6613019978079000</v>
          </cell>
        </row>
        <row r="1765">
          <cell r="H1765" t="str">
            <v>6613019978079000</v>
          </cell>
        </row>
        <row r="1766">
          <cell r="H1766" t="str">
            <v>6623009977799000</v>
          </cell>
        </row>
        <row r="1767">
          <cell r="H1767" t="str">
            <v>6623009977799000</v>
          </cell>
        </row>
        <row r="1768">
          <cell r="H1768" t="str">
            <v>6623009977799000</v>
          </cell>
        </row>
        <row r="1769">
          <cell r="H1769" t="str">
            <v>6623009977799100</v>
          </cell>
        </row>
        <row r="1770">
          <cell r="H1770" t="str">
            <v>6623009977799100</v>
          </cell>
        </row>
        <row r="1771">
          <cell r="H1771" t="str">
            <v>6623009977799100</v>
          </cell>
        </row>
        <row r="1772">
          <cell r="H1772" t="str">
            <v>5301018804639160</v>
          </cell>
        </row>
        <row r="1773">
          <cell r="H1773" t="str">
            <v>5301018804639160</v>
          </cell>
        </row>
        <row r="1774">
          <cell r="H1774" t="str">
            <v>5301018804639160</v>
          </cell>
        </row>
        <row r="1775">
          <cell r="H1775" t="str">
            <v>5301018804639165</v>
          </cell>
        </row>
        <row r="1776">
          <cell r="H1776" t="str">
            <v>5301018804639165</v>
          </cell>
        </row>
        <row r="1777">
          <cell r="H1777" t="str">
            <v>5301018804639165</v>
          </cell>
        </row>
        <row r="1778">
          <cell r="H1778" t="str">
            <v>3425008800039100</v>
          </cell>
        </row>
        <row r="1779">
          <cell r="H1779" t="str">
            <v>3425008800039100</v>
          </cell>
        </row>
        <row r="1780">
          <cell r="H1780" t="str">
            <v>3425008800039100</v>
          </cell>
        </row>
        <row r="1781">
          <cell r="H1781" t="str">
            <v>5305159977839000</v>
          </cell>
        </row>
        <row r="1782">
          <cell r="H1782" t="str">
            <v>5305159977839000</v>
          </cell>
        </row>
        <row r="1783">
          <cell r="H1783" t="str">
            <v>5305159977839000</v>
          </cell>
        </row>
        <row r="1784">
          <cell r="H1784" t="str">
            <v>3314008803809100</v>
          </cell>
        </row>
        <row r="1785">
          <cell r="H1785" t="str">
            <v>3314008803809100</v>
          </cell>
        </row>
        <row r="1786">
          <cell r="H1786" t="str">
            <v>3314008803809100</v>
          </cell>
        </row>
        <row r="1787">
          <cell r="H1787" t="str">
            <v>2802099972609000</v>
          </cell>
        </row>
        <row r="1788">
          <cell r="H1788" t="str">
            <v>2802099972609000</v>
          </cell>
        </row>
        <row r="1789">
          <cell r="H1789" t="str">
            <v>2802099972609000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7FE9A"/>
    <pageSetUpPr fitToPage="1"/>
  </sheetPr>
  <dimension ref="A1:D25"/>
  <sheetViews>
    <sheetView tabSelected="1" workbookViewId="0">
      <selection activeCell="D25" sqref="D25"/>
    </sheetView>
  </sheetViews>
  <sheetFormatPr defaultColWidth="9.140625" defaultRowHeight="26.25" x14ac:dyDescent="0.25"/>
  <cols>
    <col min="1" max="1" width="5.42578125" style="30" customWidth="1"/>
    <col min="2" max="2" width="39" customWidth="1"/>
    <col min="3" max="3" width="44" customWidth="1"/>
    <col min="4" max="4" width="88.7109375" customWidth="1"/>
  </cols>
  <sheetData>
    <row r="1" spans="1:4" x14ac:dyDescent="0.25">
      <c r="A1" s="30" t="s">
        <v>1773</v>
      </c>
    </row>
    <row r="2" spans="1:4" x14ac:dyDescent="0.25">
      <c r="A2" s="30" t="s">
        <v>1765</v>
      </c>
    </row>
    <row r="3" spans="1:4" ht="9.75" customHeight="1" thickBot="1" x14ac:dyDescent="0.3">
      <c r="D3" s="5"/>
    </row>
    <row r="4" spans="1:4" ht="22.5" customHeight="1" thickBot="1" x14ac:dyDescent="0.35">
      <c r="A4" s="274">
        <v>1</v>
      </c>
      <c r="B4" s="12" t="s">
        <v>314</v>
      </c>
      <c r="C4" s="283"/>
      <c r="D4" s="284"/>
    </row>
    <row r="5" spans="1:4" ht="22.5" customHeight="1" thickBot="1" x14ac:dyDescent="0.35">
      <c r="A5" s="275"/>
      <c r="B5" s="12" t="s">
        <v>313</v>
      </c>
      <c r="C5" s="283"/>
      <c r="D5" s="284"/>
    </row>
    <row r="6" spans="1:4" ht="23.25" customHeight="1" thickBot="1" x14ac:dyDescent="0.35">
      <c r="A6" s="276"/>
      <c r="B6" s="12" t="s">
        <v>708</v>
      </c>
      <c r="C6" s="285" t="e">
        <f>VLOOKUP(C4,Providers!A4:B713,2,FALSE)</f>
        <v>#N/A</v>
      </c>
      <c r="D6" s="286"/>
    </row>
    <row r="7" spans="1:4" ht="15.75" customHeight="1" thickBot="1" x14ac:dyDescent="0.3">
      <c r="B7" s="279"/>
      <c r="C7" s="279"/>
      <c r="D7" s="279"/>
    </row>
    <row r="8" spans="1:4" ht="18.75" x14ac:dyDescent="0.25">
      <c r="A8" s="274">
        <v>2</v>
      </c>
      <c r="B8" s="31" t="s">
        <v>1766</v>
      </c>
      <c r="C8" s="32"/>
      <c r="D8" s="6"/>
    </row>
    <row r="9" spans="1:4" ht="18.75" customHeight="1" x14ac:dyDescent="0.25">
      <c r="A9" s="275"/>
      <c r="B9" s="46" t="s">
        <v>1767</v>
      </c>
      <c r="C9" s="47"/>
      <c r="D9" s="48"/>
    </row>
    <row r="10" spans="1:4" ht="21" customHeight="1" x14ac:dyDescent="0.25">
      <c r="A10" s="275"/>
      <c r="B10" s="35" t="s">
        <v>1768</v>
      </c>
      <c r="C10" s="36"/>
      <c r="D10" s="37"/>
    </row>
    <row r="11" spans="1:4" ht="33.75" customHeight="1" thickBot="1" x14ac:dyDescent="0.3">
      <c r="A11" s="276"/>
      <c r="B11" s="280" t="s">
        <v>1769</v>
      </c>
      <c r="C11" s="281"/>
      <c r="D11" s="282"/>
    </row>
    <row r="12" spans="1:4" ht="20.25" customHeight="1" thickBot="1" x14ac:dyDescent="0.3">
      <c r="B12" s="7"/>
      <c r="C12" s="7"/>
      <c r="D12" s="7"/>
    </row>
    <row r="13" spans="1:4" ht="36" customHeight="1" thickBot="1" x14ac:dyDescent="0.3">
      <c r="A13" s="274">
        <v>3</v>
      </c>
      <c r="B13" s="29" t="s">
        <v>1682</v>
      </c>
      <c r="C13" s="43">
        <f>IFERROR('Min. Wage Calculations'!B55+'Min. Wage Calculations'!D55+'Min. Wage Calculations'!F55,0)</f>
        <v>0</v>
      </c>
      <c r="D13" s="45" t="s">
        <v>1771</v>
      </c>
    </row>
    <row r="14" spans="1:4" ht="36" customHeight="1" thickBot="1" x14ac:dyDescent="0.3">
      <c r="A14" s="276"/>
      <c r="B14" s="29" t="s">
        <v>1770</v>
      </c>
      <c r="C14" s="43">
        <f>IFERROR('Min. Wage Calculations'!B81+'Min. Wage Calculations'!D81+'Min. Wage Calculations'!F81,0)</f>
        <v>0</v>
      </c>
      <c r="D14" s="45" t="s">
        <v>1771</v>
      </c>
    </row>
    <row r="15" spans="1:4" ht="18.75" customHeight="1" thickBot="1" x14ac:dyDescent="0.3"/>
    <row r="16" spans="1:4" ht="19.5" thickBot="1" x14ac:dyDescent="0.35">
      <c r="A16" s="274">
        <v>4</v>
      </c>
      <c r="B16" s="277" t="s">
        <v>290</v>
      </c>
      <c r="C16" s="278"/>
    </row>
    <row r="17" spans="1:4" ht="16.5" thickBot="1" x14ac:dyDescent="0.3">
      <c r="A17" s="275"/>
      <c r="B17" s="33" t="s">
        <v>284</v>
      </c>
      <c r="C17" s="39"/>
    </row>
    <row r="18" spans="1:4" ht="16.5" thickBot="1" x14ac:dyDescent="0.3">
      <c r="A18" s="275"/>
      <c r="B18" s="33" t="s">
        <v>285</v>
      </c>
      <c r="C18" s="40"/>
    </row>
    <row r="19" spans="1:4" ht="16.5" thickBot="1" x14ac:dyDescent="0.3">
      <c r="A19" s="275"/>
      <c r="B19" s="33" t="s">
        <v>286</v>
      </c>
      <c r="C19" s="129"/>
    </row>
    <row r="20" spans="1:4" ht="16.5" thickBot="1" x14ac:dyDescent="0.3">
      <c r="A20" s="276"/>
      <c r="B20" s="34" t="s">
        <v>287</v>
      </c>
      <c r="C20" s="41"/>
    </row>
    <row r="21" spans="1:4" ht="27" thickBot="1" x14ac:dyDescent="0.3">
      <c r="B21" s="28"/>
      <c r="C21" s="27"/>
    </row>
    <row r="22" spans="1:4" ht="19.5" thickBot="1" x14ac:dyDescent="0.35">
      <c r="A22" s="266">
        <v>5</v>
      </c>
      <c r="B22" s="272" t="s">
        <v>288</v>
      </c>
      <c r="C22" s="272"/>
      <c r="D22" s="273"/>
    </row>
    <row r="23" spans="1:4" ht="62.25" customHeight="1" thickBot="1" x14ac:dyDescent="0.3">
      <c r="A23" s="267"/>
      <c r="B23" s="269" t="s">
        <v>1681</v>
      </c>
      <c r="C23" s="270"/>
      <c r="D23" s="271"/>
    </row>
    <row r="24" spans="1:4" s="55" customFormat="1" ht="18.75" x14ac:dyDescent="0.3">
      <c r="A24" s="267"/>
      <c r="B24" s="260" t="s">
        <v>289</v>
      </c>
      <c r="C24" s="261"/>
      <c r="D24" s="262" t="s">
        <v>1772</v>
      </c>
    </row>
    <row r="25" spans="1:4" s="55" customFormat="1" ht="19.5" thickBot="1" x14ac:dyDescent="0.35">
      <c r="A25" s="268"/>
      <c r="B25" s="130"/>
      <c r="C25" s="131"/>
      <c r="D25" s="132"/>
    </row>
  </sheetData>
  <sheetProtection algorithmName="SHA-512" hashValue="1SongP9NAMmFZmLOfg1PTk9+oWJqIh43C5NaV3L0GEid3bX/o5gnGIouWUUeSuffJDFE0LsaP0P0nePApcpLrg==" saltValue="KeMyg7Y0hl3eF+Ero6pdKA==" spinCount="100000" sheet="1" selectLockedCells="1"/>
  <mergeCells count="13">
    <mergeCell ref="A22:A25"/>
    <mergeCell ref="B23:D23"/>
    <mergeCell ref="B22:D22"/>
    <mergeCell ref="A4:A6"/>
    <mergeCell ref="A8:A11"/>
    <mergeCell ref="A13:A14"/>
    <mergeCell ref="B16:C16"/>
    <mergeCell ref="A16:A20"/>
    <mergeCell ref="B7:D7"/>
    <mergeCell ref="B11:D11"/>
    <mergeCell ref="C4:D4"/>
    <mergeCell ref="C6:D6"/>
    <mergeCell ref="C5:D5"/>
  </mergeCells>
  <phoneticPr fontId="21" type="noConversion"/>
  <pageMargins left="0.45" right="0.45" top="0.5" bottom="0.5" header="0.3" footer="0.3"/>
  <pageSetup scale="7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Providers!$A$4:$A$713</xm:f>
          </x14:formula1>
          <xm:sqref>C4:D4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13"/>
  <sheetViews>
    <sheetView workbookViewId="0"/>
  </sheetViews>
  <sheetFormatPr defaultRowHeight="15" x14ac:dyDescent="0.25"/>
  <cols>
    <col min="1" max="1" width="43" bestFit="1" customWidth="1"/>
    <col min="2" max="2" width="13.140625" bestFit="1" customWidth="1"/>
  </cols>
  <sheetData>
    <row r="1" spans="1:2" x14ac:dyDescent="0.25">
      <c r="B1" s="52"/>
    </row>
    <row r="2" spans="1:2" x14ac:dyDescent="0.25">
      <c r="A2" s="54" t="s">
        <v>516</v>
      </c>
      <c r="B2" s="52" t="s">
        <v>1656</v>
      </c>
    </row>
    <row r="4" spans="1:2" x14ac:dyDescent="0.25">
      <c r="A4" t="s">
        <v>1625</v>
      </c>
      <c r="B4" s="53">
        <v>491700996816</v>
      </c>
    </row>
    <row r="5" spans="1:2" x14ac:dyDescent="0.25">
      <c r="A5" t="s">
        <v>1131</v>
      </c>
      <c r="B5" s="53">
        <v>800000059737</v>
      </c>
    </row>
    <row r="6" spans="1:2" x14ac:dyDescent="0.25">
      <c r="A6" t="s">
        <v>454</v>
      </c>
      <c r="B6" s="53">
        <v>500308880107</v>
      </c>
    </row>
    <row r="7" spans="1:2" x14ac:dyDescent="0.25">
      <c r="A7" t="s">
        <v>342</v>
      </c>
      <c r="B7" s="53">
        <v>342800997750</v>
      </c>
    </row>
    <row r="8" spans="1:2" x14ac:dyDescent="0.25">
      <c r="A8" t="s">
        <v>1132</v>
      </c>
      <c r="B8" s="53">
        <v>130801997760</v>
      </c>
    </row>
    <row r="9" spans="1:2" x14ac:dyDescent="0.25">
      <c r="A9" t="s">
        <v>1620</v>
      </c>
      <c r="B9" s="53">
        <v>421800997851</v>
      </c>
    </row>
    <row r="10" spans="1:2" x14ac:dyDescent="0.25">
      <c r="A10" t="s">
        <v>494</v>
      </c>
      <c r="B10" s="53">
        <v>10605880063</v>
      </c>
    </row>
    <row r="11" spans="1:2" x14ac:dyDescent="0.25">
      <c r="A11" t="s">
        <v>1133</v>
      </c>
      <c r="B11" s="53">
        <v>800000074840</v>
      </c>
    </row>
    <row r="12" spans="1:2" x14ac:dyDescent="0.25">
      <c r="A12" t="s">
        <v>605</v>
      </c>
      <c r="B12" s="53">
        <v>570101040000</v>
      </c>
    </row>
    <row r="13" spans="1:2" x14ac:dyDescent="0.25">
      <c r="A13" t="s">
        <v>1134</v>
      </c>
      <c r="B13" s="53">
        <v>800000060081</v>
      </c>
    </row>
    <row r="14" spans="1:2" x14ac:dyDescent="0.25">
      <c r="A14" t="s">
        <v>503</v>
      </c>
      <c r="B14" s="53">
        <v>800000059051</v>
      </c>
    </row>
    <row r="15" spans="1:2" x14ac:dyDescent="0.25">
      <c r="A15" t="s">
        <v>1135</v>
      </c>
      <c r="B15" s="53">
        <v>580501880003</v>
      </c>
    </row>
    <row r="16" spans="1:2" x14ac:dyDescent="0.25">
      <c r="A16" t="s">
        <v>1136</v>
      </c>
      <c r="B16" s="53">
        <v>500301880003</v>
      </c>
    </row>
    <row r="17" spans="1:2" x14ac:dyDescent="0.25">
      <c r="A17" t="s">
        <v>505</v>
      </c>
      <c r="B17" s="53">
        <v>800000059936</v>
      </c>
    </row>
    <row r="18" spans="1:2" x14ac:dyDescent="0.25">
      <c r="A18" t="s">
        <v>1137</v>
      </c>
      <c r="B18" s="53">
        <v>80101040000</v>
      </c>
    </row>
    <row r="19" spans="1:2" x14ac:dyDescent="0.25">
      <c r="A19" t="s">
        <v>394</v>
      </c>
      <c r="B19" s="53">
        <v>310200999592</v>
      </c>
    </row>
    <row r="20" spans="1:2" x14ac:dyDescent="0.25">
      <c r="A20" t="s">
        <v>392</v>
      </c>
      <c r="B20" s="53">
        <v>310300999436</v>
      </c>
    </row>
    <row r="21" spans="1:2" x14ac:dyDescent="0.25">
      <c r="A21" t="s">
        <v>478</v>
      </c>
      <c r="B21" s="53">
        <v>331400880021</v>
      </c>
    </row>
    <row r="22" spans="1:2" x14ac:dyDescent="0.25">
      <c r="A22" t="s">
        <v>1138</v>
      </c>
      <c r="B22" s="53">
        <v>10100010000</v>
      </c>
    </row>
    <row r="23" spans="1:2" x14ac:dyDescent="0.25">
      <c r="A23" t="s">
        <v>1594</v>
      </c>
      <c r="B23" s="53">
        <v>10100640033</v>
      </c>
    </row>
    <row r="24" spans="1:2" x14ac:dyDescent="0.25">
      <c r="A24" t="s">
        <v>446</v>
      </c>
      <c r="B24" s="53">
        <v>662001990044</v>
      </c>
    </row>
    <row r="25" spans="1:2" x14ac:dyDescent="0.25">
      <c r="A25" t="s">
        <v>1139</v>
      </c>
      <c r="B25" s="53">
        <v>140101060000</v>
      </c>
    </row>
    <row r="26" spans="1:2" x14ac:dyDescent="0.25">
      <c r="A26" t="s">
        <v>1140</v>
      </c>
      <c r="B26" s="53">
        <v>280504880027</v>
      </c>
    </row>
    <row r="27" spans="1:2" x14ac:dyDescent="0.25">
      <c r="A27" t="s">
        <v>1141</v>
      </c>
      <c r="B27" s="53">
        <v>800000060514</v>
      </c>
    </row>
    <row r="28" spans="1:2" x14ac:dyDescent="0.25">
      <c r="A28" t="s">
        <v>1647</v>
      </c>
      <c r="B28" s="53">
        <v>800000059823</v>
      </c>
    </row>
    <row r="29" spans="1:2" x14ac:dyDescent="0.25">
      <c r="A29" t="s">
        <v>451</v>
      </c>
      <c r="B29" s="53">
        <v>580206880021</v>
      </c>
    </row>
    <row r="30" spans="1:2" x14ac:dyDescent="0.25">
      <c r="A30" t="s">
        <v>1142</v>
      </c>
      <c r="B30" s="53">
        <v>460102040000</v>
      </c>
    </row>
    <row r="31" spans="1:2" x14ac:dyDescent="0.25">
      <c r="A31" t="s">
        <v>1143</v>
      </c>
      <c r="B31" s="53">
        <v>800000059745</v>
      </c>
    </row>
    <row r="32" spans="1:2" x14ac:dyDescent="0.25">
      <c r="A32" t="s">
        <v>1144</v>
      </c>
      <c r="B32" s="53">
        <v>800000067053</v>
      </c>
    </row>
    <row r="33" spans="1:2" x14ac:dyDescent="0.25">
      <c r="A33" t="s">
        <v>1634</v>
      </c>
      <c r="B33" s="53">
        <v>580106030000</v>
      </c>
    </row>
    <row r="34" spans="1:2" x14ac:dyDescent="0.25">
      <c r="A34" t="s">
        <v>1145</v>
      </c>
      <c r="B34" s="53">
        <v>270100010000</v>
      </c>
    </row>
    <row r="35" spans="1:2" x14ac:dyDescent="0.25">
      <c r="A35" t="s">
        <v>416</v>
      </c>
      <c r="B35" s="53">
        <v>130801996542</v>
      </c>
    </row>
    <row r="36" spans="1:2" x14ac:dyDescent="0.25">
      <c r="A36" t="s">
        <v>491</v>
      </c>
      <c r="B36" s="53">
        <v>121901880078</v>
      </c>
    </row>
    <row r="37" spans="1:2" x14ac:dyDescent="0.25">
      <c r="A37" t="s">
        <v>1146</v>
      </c>
      <c r="B37" s="53">
        <v>150901880216</v>
      </c>
    </row>
    <row r="38" spans="1:2" x14ac:dyDescent="0.25">
      <c r="A38" t="s">
        <v>1147</v>
      </c>
      <c r="B38" s="53">
        <v>160101880181</v>
      </c>
    </row>
    <row r="39" spans="1:2" x14ac:dyDescent="0.25">
      <c r="A39" t="s">
        <v>489</v>
      </c>
      <c r="B39" s="53">
        <v>240401880043</v>
      </c>
    </row>
    <row r="40" spans="1:2" x14ac:dyDescent="0.25">
      <c r="A40" t="s">
        <v>1619</v>
      </c>
      <c r="B40" s="53">
        <v>412300630025</v>
      </c>
    </row>
    <row r="41" spans="1:2" x14ac:dyDescent="0.25">
      <c r="A41" t="s">
        <v>375</v>
      </c>
      <c r="B41" s="53">
        <v>441000997719</v>
      </c>
    </row>
    <row r="42" spans="1:2" x14ac:dyDescent="0.25">
      <c r="A42" t="s">
        <v>1148</v>
      </c>
      <c r="B42" s="53">
        <v>450101880048</v>
      </c>
    </row>
    <row r="43" spans="1:2" x14ac:dyDescent="0.25">
      <c r="A43" t="s">
        <v>458</v>
      </c>
      <c r="B43" s="53">
        <v>480102880082</v>
      </c>
    </row>
    <row r="44" spans="1:2" x14ac:dyDescent="0.25">
      <c r="A44" t="s">
        <v>341</v>
      </c>
      <c r="B44" s="53">
        <v>500308990003</v>
      </c>
    </row>
    <row r="45" spans="1:2" x14ac:dyDescent="0.25">
      <c r="A45" t="s">
        <v>1149</v>
      </c>
      <c r="B45" s="53">
        <v>561006880001</v>
      </c>
    </row>
    <row r="46" spans="1:2" x14ac:dyDescent="0.25">
      <c r="A46" t="s">
        <v>423</v>
      </c>
      <c r="B46" s="53">
        <v>650101990003</v>
      </c>
    </row>
    <row r="47" spans="1:2" x14ac:dyDescent="0.25">
      <c r="A47" t="s">
        <v>496</v>
      </c>
      <c r="B47" s="53">
        <v>680601880327</v>
      </c>
    </row>
    <row r="48" spans="1:2" x14ac:dyDescent="0.25">
      <c r="A48" t="s">
        <v>1150</v>
      </c>
      <c r="B48" s="53">
        <v>620901999364</v>
      </c>
    </row>
    <row r="49" spans="1:2" x14ac:dyDescent="0.25">
      <c r="A49" t="s">
        <v>1151</v>
      </c>
      <c r="B49" s="53">
        <v>660405030000</v>
      </c>
    </row>
    <row r="50" spans="1:2" x14ac:dyDescent="0.25">
      <c r="A50" t="s">
        <v>1152</v>
      </c>
      <c r="B50" s="53">
        <v>131601060000</v>
      </c>
    </row>
    <row r="51" spans="1:2" x14ac:dyDescent="0.25">
      <c r="A51" t="s">
        <v>444</v>
      </c>
      <c r="B51" s="53">
        <v>800000056022</v>
      </c>
    </row>
    <row r="52" spans="1:2" x14ac:dyDescent="0.25">
      <c r="A52" t="s">
        <v>1153</v>
      </c>
      <c r="B52" s="53">
        <v>140702997805</v>
      </c>
    </row>
    <row r="53" spans="1:2" x14ac:dyDescent="0.25">
      <c r="A53" t="s">
        <v>1154</v>
      </c>
      <c r="B53" s="53">
        <v>310200880357</v>
      </c>
    </row>
    <row r="54" spans="1:2" x14ac:dyDescent="0.25">
      <c r="A54" t="s">
        <v>1155</v>
      </c>
      <c r="B54" s="53">
        <v>280504880006</v>
      </c>
    </row>
    <row r="55" spans="1:2" x14ac:dyDescent="0.25">
      <c r="A55" t="s">
        <v>1156</v>
      </c>
      <c r="B55" s="53">
        <v>310200999791</v>
      </c>
    </row>
    <row r="56" spans="1:2" x14ac:dyDescent="0.25">
      <c r="A56" t="s">
        <v>1646</v>
      </c>
      <c r="B56" s="53">
        <v>800000059641</v>
      </c>
    </row>
    <row r="57" spans="1:2" x14ac:dyDescent="0.25">
      <c r="A57" t="s">
        <v>1157</v>
      </c>
      <c r="B57" s="53">
        <v>131802990006</v>
      </c>
    </row>
    <row r="58" spans="1:2" x14ac:dyDescent="0.25">
      <c r="A58" t="s">
        <v>1158</v>
      </c>
      <c r="B58" s="53">
        <v>131801998687</v>
      </c>
    </row>
    <row r="59" spans="1:2" x14ac:dyDescent="0.25">
      <c r="A59" t="s">
        <v>1159</v>
      </c>
      <c r="B59" s="53">
        <v>332100880006</v>
      </c>
    </row>
    <row r="60" spans="1:2" x14ac:dyDescent="0.25">
      <c r="A60" t="s">
        <v>550</v>
      </c>
      <c r="B60" s="53">
        <v>140203680008</v>
      </c>
    </row>
    <row r="61" spans="1:2" x14ac:dyDescent="0.25">
      <c r="A61" t="s">
        <v>1160</v>
      </c>
      <c r="B61" s="53">
        <v>491302060000</v>
      </c>
    </row>
    <row r="62" spans="1:2" x14ac:dyDescent="0.25">
      <c r="A62" t="s">
        <v>1161</v>
      </c>
      <c r="B62" s="53">
        <v>240101040000</v>
      </c>
    </row>
    <row r="63" spans="1:2" x14ac:dyDescent="0.25">
      <c r="A63" t="s">
        <v>1162</v>
      </c>
      <c r="B63" s="53">
        <v>580101030000</v>
      </c>
    </row>
    <row r="64" spans="1:2" x14ac:dyDescent="0.25">
      <c r="A64" t="s">
        <v>352</v>
      </c>
      <c r="B64" s="53">
        <v>141800137227</v>
      </c>
    </row>
    <row r="65" spans="1:2" x14ac:dyDescent="0.25">
      <c r="A65" t="s">
        <v>1163</v>
      </c>
      <c r="B65" s="53">
        <v>280210030000</v>
      </c>
    </row>
    <row r="66" spans="1:2" x14ac:dyDescent="0.25">
      <c r="A66" t="s">
        <v>1164</v>
      </c>
      <c r="B66" s="53">
        <v>420901060000</v>
      </c>
    </row>
    <row r="67" spans="1:2" x14ac:dyDescent="0.25">
      <c r="A67" t="s">
        <v>1165</v>
      </c>
      <c r="B67" s="53">
        <v>521301060000</v>
      </c>
    </row>
    <row r="68" spans="1:2" x14ac:dyDescent="0.25">
      <c r="A68" t="s">
        <v>1642</v>
      </c>
      <c r="B68" s="53">
        <v>800000056210</v>
      </c>
    </row>
    <row r="69" spans="1:2" x14ac:dyDescent="0.25">
      <c r="A69" t="s">
        <v>1166</v>
      </c>
      <c r="B69" s="53">
        <v>310300996728</v>
      </c>
    </row>
    <row r="70" spans="1:2" x14ac:dyDescent="0.25">
      <c r="A70" t="s">
        <v>1167</v>
      </c>
      <c r="B70" s="53">
        <v>580505020000</v>
      </c>
    </row>
    <row r="71" spans="1:2" x14ac:dyDescent="0.25">
      <c r="A71" t="s">
        <v>1168</v>
      </c>
      <c r="B71" s="53">
        <v>130200010000</v>
      </c>
    </row>
    <row r="72" spans="1:2" x14ac:dyDescent="0.25">
      <c r="A72" t="s">
        <v>678</v>
      </c>
      <c r="B72" s="53">
        <v>660102060000</v>
      </c>
    </row>
    <row r="73" spans="1:2" x14ac:dyDescent="0.25">
      <c r="A73" t="s">
        <v>1169</v>
      </c>
      <c r="B73" s="53">
        <v>90301060000</v>
      </c>
    </row>
    <row r="74" spans="1:2" x14ac:dyDescent="0.25">
      <c r="A74" t="s">
        <v>610</v>
      </c>
      <c r="B74" s="53">
        <v>491700880269</v>
      </c>
    </row>
    <row r="75" spans="1:2" x14ac:dyDescent="0.25">
      <c r="A75" t="s">
        <v>1170</v>
      </c>
      <c r="B75" s="53">
        <v>800000064351</v>
      </c>
    </row>
    <row r="76" spans="1:2" x14ac:dyDescent="0.25">
      <c r="A76" t="s">
        <v>611</v>
      </c>
      <c r="B76" s="53">
        <v>280207020000</v>
      </c>
    </row>
    <row r="77" spans="1:2" x14ac:dyDescent="0.25">
      <c r="A77" t="s">
        <v>1171</v>
      </c>
      <c r="B77" s="53">
        <v>280253070000</v>
      </c>
    </row>
    <row r="78" spans="1:2" x14ac:dyDescent="0.25">
      <c r="A78" t="s">
        <v>1599</v>
      </c>
      <c r="B78" s="53">
        <v>61001040000</v>
      </c>
    </row>
    <row r="79" spans="1:2" x14ac:dyDescent="0.25">
      <c r="A79" t="s">
        <v>1172</v>
      </c>
      <c r="B79" s="53">
        <v>222000100007</v>
      </c>
    </row>
    <row r="80" spans="1:2" x14ac:dyDescent="0.25">
      <c r="A80" t="s">
        <v>437</v>
      </c>
      <c r="B80" s="53">
        <v>100308020000</v>
      </c>
    </row>
    <row r="81" spans="1:2" x14ac:dyDescent="0.25">
      <c r="A81" t="s">
        <v>1173</v>
      </c>
      <c r="B81" s="53">
        <v>10201040000</v>
      </c>
    </row>
    <row r="82" spans="1:2" x14ac:dyDescent="0.25">
      <c r="A82" t="s">
        <v>448</v>
      </c>
      <c r="B82" s="53">
        <v>591401880109</v>
      </c>
    </row>
    <row r="83" spans="1:2" x14ac:dyDescent="0.25">
      <c r="A83" t="s">
        <v>1174</v>
      </c>
      <c r="B83" s="53">
        <v>10306060000</v>
      </c>
    </row>
    <row r="84" spans="1:2" x14ac:dyDescent="0.25">
      <c r="A84" t="s">
        <v>1175</v>
      </c>
      <c r="B84" s="53">
        <v>280521030000</v>
      </c>
    </row>
    <row r="85" spans="1:2" x14ac:dyDescent="0.25">
      <c r="A85" t="s">
        <v>1176</v>
      </c>
      <c r="B85" s="53">
        <v>800000058280</v>
      </c>
    </row>
    <row r="86" spans="1:2" x14ac:dyDescent="0.25">
      <c r="A86" t="s">
        <v>1177</v>
      </c>
      <c r="B86" s="53">
        <v>280201880004</v>
      </c>
    </row>
    <row r="87" spans="1:2" x14ac:dyDescent="0.25">
      <c r="A87" t="s">
        <v>382</v>
      </c>
      <c r="B87" s="53">
        <v>342500998065</v>
      </c>
    </row>
    <row r="88" spans="1:2" x14ac:dyDescent="0.25">
      <c r="A88" t="s">
        <v>343</v>
      </c>
      <c r="B88" s="53">
        <v>332100990031</v>
      </c>
    </row>
    <row r="89" spans="1:2" x14ac:dyDescent="0.25">
      <c r="A89" t="s">
        <v>1178</v>
      </c>
      <c r="B89" s="53">
        <v>19000000000</v>
      </c>
    </row>
    <row r="90" spans="1:2" x14ac:dyDescent="0.25">
      <c r="A90" t="s">
        <v>1179</v>
      </c>
      <c r="B90" s="53">
        <v>39000000000</v>
      </c>
    </row>
    <row r="91" spans="1:2" x14ac:dyDescent="0.25">
      <c r="A91" t="s">
        <v>1180</v>
      </c>
      <c r="B91" s="53">
        <v>49000000000</v>
      </c>
    </row>
    <row r="92" spans="1:2" x14ac:dyDescent="0.25">
      <c r="A92" t="s">
        <v>1181</v>
      </c>
      <c r="B92" s="53">
        <v>59000000000</v>
      </c>
    </row>
    <row r="93" spans="1:2" x14ac:dyDescent="0.25">
      <c r="A93" t="s">
        <v>1182</v>
      </c>
      <c r="B93" s="53">
        <v>99000000000</v>
      </c>
    </row>
    <row r="94" spans="1:2" x14ac:dyDescent="0.25">
      <c r="A94" t="s">
        <v>1183</v>
      </c>
      <c r="B94" s="53">
        <v>129000000000</v>
      </c>
    </row>
    <row r="95" spans="1:2" x14ac:dyDescent="0.25">
      <c r="A95" t="s">
        <v>1184</v>
      </c>
      <c r="B95" s="53">
        <v>139000000000</v>
      </c>
    </row>
    <row r="96" spans="1:2" x14ac:dyDescent="0.25">
      <c r="A96" t="s">
        <v>1185</v>
      </c>
      <c r="B96" s="53">
        <v>589100000000</v>
      </c>
    </row>
    <row r="97" spans="1:2" x14ac:dyDescent="0.25">
      <c r="A97" t="s">
        <v>1186</v>
      </c>
      <c r="B97" s="53">
        <v>149100000000</v>
      </c>
    </row>
    <row r="98" spans="1:2" x14ac:dyDescent="0.25">
      <c r="A98" t="s">
        <v>1187</v>
      </c>
      <c r="B98" s="53">
        <v>149200000000</v>
      </c>
    </row>
    <row r="99" spans="1:2" x14ac:dyDescent="0.25">
      <c r="A99" t="s">
        <v>1188</v>
      </c>
      <c r="B99" s="53">
        <v>169000000000</v>
      </c>
    </row>
    <row r="100" spans="1:2" x14ac:dyDescent="0.25">
      <c r="A100" t="s">
        <v>1189</v>
      </c>
      <c r="B100" s="53">
        <v>249000000000</v>
      </c>
    </row>
    <row r="101" spans="1:2" x14ac:dyDescent="0.25">
      <c r="A101" t="s">
        <v>1190</v>
      </c>
      <c r="B101" s="53">
        <v>209000000000</v>
      </c>
    </row>
    <row r="102" spans="1:2" x14ac:dyDescent="0.25">
      <c r="A102" t="s">
        <v>1191</v>
      </c>
      <c r="B102" s="53">
        <v>219000000000</v>
      </c>
    </row>
    <row r="103" spans="1:2" x14ac:dyDescent="0.25">
      <c r="A103" t="s">
        <v>1192</v>
      </c>
      <c r="B103" s="53">
        <v>229000000000</v>
      </c>
    </row>
    <row r="104" spans="1:2" x14ac:dyDescent="0.25">
      <c r="A104" t="s">
        <v>443</v>
      </c>
      <c r="B104" s="53">
        <v>259000000000</v>
      </c>
    </row>
    <row r="105" spans="1:2" x14ac:dyDescent="0.25">
      <c r="A105" t="s">
        <v>441</v>
      </c>
      <c r="B105" s="53">
        <v>269100000000</v>
      </c>
    </row>
    <row r="106" spans="1:2" x14ac:dyDescent="0.25">
      <c r="A106" t="s">
        <v>442</v>
      </c>
      <c r="B106" s="53">
        <v>269200000000</v>
      </c>
    </row>
    <row r="107" spans="1:2" x14ac:dyDescent="0.25">
      <c r="A107" t="s">
        <v>440</v>
      </c>
      <c r="B107" s="53">
        <v>289000000000</v>
      </c>
    </row>
    <row r="108" spans="1:2" x14ac:dyDescent="0.25">
      <c r="A108" t="s">
        <v>1193</v>
      </c>
      <c r="B108" s="53">
        <v>419000000000</v>
      </c>
    </row>
    <row r="109" spans="1:2" x14ac:dyDescent="0.25">
      <c r="A109" t="s">
        <v>1194</v>
      </c>
      <c r="B109" s="53">
        <v>429000000000</v>
      </c>
    </row>
    <row r="110" spans="1:2" x14ac:dyDescent="0.25">
      <c r="A110" t="s">
        <v>1195</v>
      </c>
      <c r="B110" s="53">
        <v>449000000000</v>
      </c>
    </row>
    <row r="111" spans="1:2" x14ac:dyDescent="0.25">
      <c r="A111" t="s">
        <v>1196</v>
      </c>
      <c r="B111" s="53">
        <v>459000000000</v>
      </c>
    </row>
    <row r="112" spans="1:2" x14ac:dyDescent="0.25">
      <c r="A112" t="s">
        <v>1197</v>
      </c>
      <c r="B112" s="53">
        <v>469000000000</v>
      </c>
    </row>
    <row r="113" spans="1:2" x14ac:dyDescent="0.25">
      <c r="A113" t="s">
        <v>1198</v>
      </c>
      <c r="B113" s="53">
        <v>489000000000</v>
      </c>
    </row>
    <row r="114" spans="1:2" x14ac:dyDescent="0.25">
      <c r="A114" t="s">
        <v>1199</v>
      </c>
      <c r="B114" s="53">
        <v>499000000000</v>
      </c>
    </row>
    <row r="115" spans="1:2" x14ac:dyDescent="0.25">
      <c r="A115" t="s">
        <v>1200</v>
      </c>
      <c r="B115" s="53">
        <v>509000000000</v>
      </c>
    </row>
    <row r="116" spans="1:2" x14ac:dyDescent="0.25">
      <c r="A116" t="s">
        <v>1201</v>
      </c>
      <c r="B116" s="53">
        <v>669000000000</v>
      </c>
    </row>
    <row r="117" spans="1:2" x14ac:dyDescent="0.25">
      <c r="A117" t="s">
        <v>1202</v>
      </c>
      <c r="B117" s="53">
        <v>559000000000</v>
      </c>
    </row>
    <row r="118" spans="1:2" x14ac:dyDescent="0.25">
      <c r="A118" t="s">
        <v>439</v>
      </c>
      <c r="B118" s="53">
        <v>519000000000</v>
      </c>
    </row>
    <row r="119" spans="1:2" x14ac:dyDescent="0.25">
      <c r="A119" t="s">
        <v>1203</v>
      </c>
      <c r="B119" s="53">
        <v>599000000000</v>
      </c>
    </row>
    <row r="120" spans="1:2" x14ac:dyDescent="0.25">
      <c r="A120" t="s">
        <v>1204</v>
      </c>
      <c r="B120" s="53">
        <v>619000000000</v>
      </c>
    </row>
    <row r="121" spans="1:2" x14ac:dyDescent="0.25">
      <c r="A121" t="s">
        <v>1205</v>
      </c>
      <c r="B121" s="53">
        <v>629000000000</v>
      </c>
    </row>
    <row r="122" spans="1:2" x14ac:dyDescent="0.25">
      <c r="A122" t="s">
        <v>1206</v>
      </c>
      <c r="B122" s="53">
        <v>649000000000</v>
      </c>
    </row>
    <row r="123" spans="1:2" x14ac:dyDescent="0.25">
      <c r="A123" t="s">
        <v>1621</v>
      </c>
      <c r="B123" s="53">
        <v>439000000000</v>
      </c>
    </row>
    <row r="124" spans="1:2" x14ac:dyDescent="0.25">
      <c r="A124" t="s">
        <v>1207</v>
      </c>
      <c r="B124" s="53">
        <v>589300000000</v>
      </c>
    </row>
    <row r="125" spans="1:2" x14ac:dyDescent="0.25">
      <c r="A125" t="s">
        <v>500</v>
      </c>
      <c r="B125" s="53">
        <v>800000058116</v>
      </c>
    </row>
    <row r="126" spans="1:2" x14ac:dyDescent="0.25">
      <c r="A126" t="s">
        <v>490</v>
      </c>
      <c r="B126" s="53">
        <v>140201880004</v>
      </c>
    </row>
    <row r="127" spans="1:2" x14ac:dyDescent="0.25">
      <c r="A127" t="s">
        <v>1208</v>
      </c>
      <c r="B127" s="53">
        <v>570401040000</v>
      </c>
    </row>
    <row r="128" spans="1:2" x14ac:dyDescent="0.25">
      <c r="A128" t="s">
        <v>615</v>
      </c>
      <c r="B128" s="53">
        <v>580512030000</v>
      </c>
    </row>
    <row r="129" spans="1:2" x14ac:dyDescent="0.25">
      <c r="A129" t="s">
        <v>1209</v>
      </c>
      <c r="B129" s="53">
        <v>480601060000</v>
      </c>
    </row>
    <row r="130" spans="1:2" x14ac:dyDescent="0.25">
      <c r="A130" t="s">
        <v>1637</v>
      </c>
      <c r="B130" s="53">
        <v>580909020000</v>
      </c>
    </row>
    <row r="131" spans="1:2" x14ac:dyDescent="0.25">
      <c r="A131" t="s">
        <v>1603</v>
      </c>
      <c r="B131" s="53">
        <v>131601880003</v>
      </c>
    </row>
    <row r="132" spans="1:2" x14ac:dyDescent="0.25">
      <c r="A132" t="s">
        <v>1210</v>
      </c>
      <c r="B132" s="53">
        <v>431701880009</v>
      </c>
    </row>
    <row r="133" spans="1:2" x14ac:dyDescent="0.25">
      <c r="A133" t="s">
        <v>1652</v>
      </c>
      <c r="B133" s="53">
        <v>800000087163</v>
      </c>
    </row>
    <row r="134" spans="1:2" x14ac:dyDescent="0.25">
      <c r="A134" t="s">
        <v>1211</v>
      </c>
      <c r="B134" s="53">
        <v>260101060000</v>
      </c>
    </row>
    <row r="135" spans="1:2" x14ac:dyDescent="0.25">
      <c r="A135" t="s">
        <v>1609</v>
      </c>
      <c r="B135" s="53">
        <v>171102040000</v>
      </c>
    </row>
    <row r="136" spans="1:2" x14ac:dyDescent="0.25">
      <c r="A136" t="s">
        <v>1212</v>
      </c>
      <c r="B136" s="53">
        <v>660303030000</v>
      </c>
    </row>
    <row r="137" spans="1:2" x14ac:dyDescent="0.25">
      <c r="A137" t="s">
        <v>1213</v>
      </c>
      <c r="B137" s="53">
        <v>800000056822</v>
      </c>
    </row>
    <row r="138" spans="1:2" x14ac:dyDescent="0.25">
      <c r="A138" t="s">
        <v>1214</v>
      </c>
      <c r="B138" s="53">
        <v>490202040000</v>
      </c>
    </row>
    <row r="139" spans="1:2" x14ac:dyDescent="0.25">
      <c r="A139" t="s">
        <v>1607</v>
      </c>
      <c r="B139" s="53">
        <v>161601040000</v>
      </c>
    </row>
    <row r="140" spans="1:2" x14ac:dyDescent="0.25">
      <c r="A140" t="s">
        <v>1215</v>
      </c>
      <c r="B140" s="53">
        <v>140600010000</v>
      </c>
    </row>
    <row r="141" spans="1:2" x14ac:dyDescent="0.25">
      <c r="A141" t="s">
        <v>1216</v>
      </c>
      <c r="B141" s="53">
        <v>140600995982</v>
      </c>
    </row>
    <row r="142" spans="1:2" x14ac:dyDescent="0.25">
      <c r="A142" t="s">
        <v>1217</v>
      </c>
      <c r="B142" s="53">
        <v>580410880236</v>
      </c>
    </row>
    <row r="143" spans="1:2" x14ac:dyDescent="0.25">
      <c r="A143" t="s">
        <v>1645</v>
      </c>
      <c r="B143" s="53">
        <v>800000059406</v>
      </c>
    </row>
    <row r="144" spans="1:2" x14ac:dyDescent="0.25">
      <c r="A144" t="s">
        <v>1218</v>
      </c>
      <c r="B144" s="53">
        <v>800000060410</v>
      </c>
    </row>
    <row r="145" spans="1:2" x14ac:dyDescent="0.25">
      <c r="A145" t="s">
        <v>1219</v>
      </c>
      <c r="B145" s="53">
        <v>520101060000</v>
      </c>
    </row>
    <row r="146" spans="1:2" x14ac:dyDescent="0.25">
      <c r="A146" t="s">
        <v>1220</v>
      </c>
      <c r="B146" s="53">
        <v>661201060000</v>
      </c>
    </row>
    <row r="147" spans="1:2" x14ac:dyDescent="0.25">
      <c r="A147" t="s">
        <v>1221</v>
      </c>
      <c r="B147" s="53">
        <v>410601040000</v>
      </c>
    </row>
    <row r="148" spans="1:2" x14ac:dyDescent="0.25">
      <c r="A148" t="s">
        <v>1222</v>
      </c>
      <c r="B148" s="53">
        <v>430300050000</v>
      </c>
    </row>
    <row r="149" spans="1:2" x14ac:dyDescent="0.25">
      <c r="A149" t="s">
        <v>475</v>
      </c>
      <c r="B149" s="53">
        <v>331800880087</v>
      </c>
    </row>
    <row r="150" spans="1:2" x14ac:dyDescent="0.25">
      <c r="A150" t="s">
        <v>1223</v>
      </c>
      <c r="B150" s="53">
        <v>571502060000</v>
      </c>
    </row>
    <row r="151" spans="1:2" x14ac:dyDescent="0.25">
      <c r="A151" t="s">
        <v>1605</v>
      </c>
      <c r="B151" s="53">
        <v>140707137080</v>
      </c>
    </row>
    <row r="152" spans="1:2" x14ac:dyDescent="0.25">
      <c r="A152" t="s">
        <v>1627</v>
      </c>
      <c r="B152" s="53">
        <v>510201060000</v>
      </c>
    </row>
    <row r="153" spans="1:2" x14ac:dyDescent="0.25">
      <c r="A153" t="s">
        <v>1224</v>
      </c>
      <c r="B153" s="53">
        <v>132201998894</v>
      </c>
    </row>
    <row r="154" spans="1:2" x14ac:dyDescent="0.25">
      <c r="A154" t="s">
        <v>1225</v>
      </c>
      <c r="B154" s="53">
        <v>661401998991</v>
      </c>
    </row>
    <row r="155" spans="1:2" x14ac:dyDescent="0.25">
      <c r="A155" t="s">
        <v>1226</v>
      </c>
      <c r="B155" s="53">
        <v>280411030000</v>
      </c>
    </row>
    <row r="156" spans="1:2" x14ac:dyDescent="0.25">
      <c r="A156" t="s">
        <v>1227</v>
      </c>
      <c r="B156" s="53">
        <v>480102060000</v>
      </c>
    </row>
    <row r="157" spans="1:2" x14ac:dyDescent="0.25">
      <c r="A157" t="s">
        <v>1228</v>
      </c>
      <c r="B157" s="53">
        <v>222201060000</v>
      </c>
    </row>
    <row r="158" spans="1:2" x14ac:dyDescent="0.25">
      <c r="A158" t="s">
        <v>1615</v>
      </c>
      <c r="B158" s="53">
        <v>331800125970</v>
      </c>
    </row>
    <row r="159" spans="1:2" x14ac:dyDescent="0.25">
      <c r="A159" t="s">
        <v>1610</v>
      </c>
      <c r="B159" s="53">
        <v>190401060000</v>
      </c>
    </row>
    <row r="160" spans="1:2" x14ac:dyDescent="0.25">
      <c r="A160" t="s">
        <v>1229</v>
      </c>
      <c r="B160" s="53">
        <v>42400997707</v>
      </c>
    </row>
    <row r="161" spans="1:2" x14ac:dyDescent="0.25">
      <c r="A161" t="s">
        <v>1230</v>
      </c>
      <c r="B161" s="53">
        <v>42302040000</v>
      </c>
    </row>
    <row r="162" spans="1:2" x14ac:dyDescent="0.25">
      <c r="A162" t="s">
        <v>1231</v>
      </c>
      <c r="B162" s="53">
        <v>250201060000</v>
      </c>
    </row>
    <row r="163" spans="1:2" x14ac:dyDescent="0.25">
      <c r="A163" t="s">
        <v>1232</v>
      </c>
      <c r="B163" s="53">
        <v>662200880005</v>
      </c>
    </row>
    <row r="164" spans="1:2" x14ac:dyDescent="0.25">
      <c r="A164" t="s">
        <v>419</v>
      </c>
      <c r="B164" s="53">
        <v>10100997850</v>
      </c>
    </row>
    <row r="165" spans="1:2" x14ac:dyDescent="0.25">
      <c r="A165" t="s">
        <v>1233</v>
      </c>
      <c r="B165" s="53">
        <v>591401997802</v>
      </c>
    </row>
    <row r="166" spans="1:2" x14ac:dyDescent="0.25">
      <c r="A166" t="s">
        <v>364</v>
      </c>
      <c r="B166" s="53">
        <v>620600996004</v>
      </c>
    </row>
    <row r="167" spans="1:2" x14ac:dyDescent="0.25">
      <c r="A167" t="s">
        <v>1234</v>
      </c>
      <c r="B167" s="53">
        <v>580233020000</v>
      </c>
    </row>
    <row r="168" spans="1:2" x14ac:dyDescent="0.25">
      <c r="A168" t="s">
        <v>1235</v>
      </c>
      <c r="B168" s="53">
        <v>661905997804</v>
      </c>
    </row>
    <row r="169" spans="1:2" x14ac:dyDescent="0.25">
      <c r="A169" t="s">
        <v>1640</v>
      </c>
      <c r="B169" s="53">
        <v>661004060000</v>
      </c>
    </row>
    <row r="170" spans="1:2" x14ac:dyDescent="0.25">
      <c r="A170" t="s">
        <v>1236</v>
      </c>
      <c r="B170" s="53">
        <v>342900880127</v>
      </c>
    </row>
    <row r="171" spans="1:2" x14ac:dyDescent="0.25">
      <c r="A171" t="s">
        <v>1237</v>
      </c>
      <c r="B171" s="53">
        <v>120401040000</v>
      </c>
    </row>
    <row r="172" spans="1:2" x14ac:dyDescent="0.25">
      <c r="A172" t="s">
        <v>683</v>
      </c>
      <c r="B172" s="53">
        <v>160801040000</v>
      </c>
    </row>
    <row r="173" spans="1:2" x14ac:dyDescent="0.25">
      <c r="A173" t="s">
        <v>1238</v>
      </c>
      <c r="B173" s="53">
        <v>101001040000</v>
      </c>
    </row>
    <row r="174" spans="1:2" x14ac:dyDescent="0.25">
      <c r="A174" t="s">
        <v>1239</v>
      </c>
      <c r="B174" s="53">
        <v>90601020000</v>
      </c>
    </row>
    <row r="175" spans="1:2" x14ac:dyDescent="0.25">
      <c r="A175" t="s">
        <v>411</v>
      </c>
      <c r="B175" s="53">
        <v>140203998069</v>
      </c>
    </row>
    <row r="176" spans="1:2" x14ac:dyDescent="0.25">
      <c r="A176" t="s">
        <v>1240</v>
      </c>
      <c r="B176" s="53">
        <v>140701060000</v>
      </c>
    </row>
    <row r="177" spans="1:2" x14ac:dyDescent="0.25">
      <c r="A177" t="s">
        <v>1241</v>
      </c>
      <c r="B177" s="53">
        <v>30101060000</v>
      </c>
    </row>
    <row r="178" spans="1:2" x14ac:dyDescent="0.25">
      <c r="A178" t="s">
        <v>497</v>
      </c>
      <c r="B178" s="53">
        <v>800000056253</v>
      </c>
    </row>
    <row r="179" spans="1:2" x14ac:dyDescent="0.25">
      <c r="A179" t="s">
        <v>1242</v>
      </c>
      <c r="B179" s="53">
        <v>580301880003</v>
      </c>
    </row>
    <row r="180" spans="1:2" x14ac:dyDescent="0.25">
      <c r="A180" t="s">
        <v>1243</v>
      </c>
      <c r="B180" s="53">
        <v>342800990081</v>
      </c>
    </row>
    <row r="181" spans="1:2" x14ac:dyDescent="0.25">
      <c r="A181" t="s">
        <v>396</v>
      </c>
      <c r="B181" s="53">
        <v>310200998057</v>
      </c>
    </row>
    <row r="182" spans="1:2" x14ac:dyDescent="0.25">
      <c r="A182" t="s">
        <v>463</v>
      </c>
      <c r="B182" s="53">
        <v>353100880224</v>
      </c>
    </row>
    <row r="183" spans="1:2" x14ac:dyDescent="0.25">
      <c r="A183" t="s">
        <v>1244</v>
      </c>
      <c r="B183" s="53">
        <v>353100880035</v>
      </c>
    </row>
    <row r="184" spans="1:2" x14ac:dyDescent="0.25">
      <c r="A184" t="s">
        <v>1245</v>
      </c>
      <c r="B184" s="53">
        <v>30701998858</v>
      </c>
    </row>
    <row r="185" spans="1:2" x14ac:dyDescent="0.25">
      <c r="A185" t="s">
        <v>1246</v>
      </c>
      <c r="B185" s="53">
        <v>30701998080</v>
      </c>
    </row>
    <row r="186" spans="1:2" x14ac:dyDescent="0.25">
      <c r="A186" t="s">
        <v>1247</v>
      </c>
      <c r="B186" s="53">
        <v>800000069771</v>
      </c>
    </row>
    <row r="187" spans="1:2" x14ac:dyDescent="0.25">
      <c r="A187" t="s">
        <v>1248</v>
      </c>
      <c r="B187" s="53">
        <v>800000056634</v>
      </c>
    </row>
    <row r="188" spans="1:2" x14ac:dyDescent="0.25">
      <c r="A188" t="s">
        <v>1249</v>
      </c>
      <c r="B188" s="53">
        <v>620600997425</v>
      </c>
    </row>
    <row r="189" spans="1:2" x14ac:dyDescent="0.25">
      <c r="A189" t="s">
        <v>1250</v>
      </c>
      <c r="B189" s="53">
        <v>800000056055</v>
      </c>
    </row>
    <row r="190" spans="1:2" x14ac:dyDescent="0.25">
      <c r="A190" t="s">
        <v>1251</v>
      </c>
      <c r="B190" s="53">
        <v>251601060000</v>
      </c>
    </row>
    <row r="191" spans="1:2" x14ac:dyDescent="0.25">
      <c r="A191" t="s">
        <v>395</v>
      </c>
      <c r="B191" s="53">
        <v>310200997852</v>
      </c>
    </row>
    <row r="192" spans="1:2" x14ac:dyDescent="0.25">
      <c r="A192" t="s">
        <v>1252</v>
      </c>
      <c r="B192" s="53">
        <v>800000059875</v>
      </c>
    </row>
    <row r="193" spans="1:2" x14ac:dyDescent="0.25">
      <c r="A193" t="s">
        <v>485</v>
      </c>
      <c r="B193" s="53">
        <v>310200880004</v>
      </c>
    </row>
    <row r="194" spans="1:2" x14ac:dyDescent="0.25">
      <c r="A194" t="s">
        <v>1253</v>
      </c>
      <c r="B194" s="53">
        <v>500101060000</v>
      </c>
    </row>
    <row r="195" spans="1:2" x14ac:dyDescent="0.25">
      <c r="A195" t="s">
        <v>361</v>
      </c>
      <c r="B195" s="53">
        <v>661401997756</v>
      </c>
    </row>
    <row r="196" spans="1:2" x14ac:dyDescent="0.25">
      <c r="A196" t="s">
        <v>1254</v>
      </c>
      <c r="B196" s="53">
        <v>431701880007</v>
      </c>
    </row>
    <row r="197" spans="1:2" x14ac:dyDescent="0.25">
      <c r="A197" t="s">
        <v>1255</v>
      </c>
      <c r="B197" s="53">
        <v>650301040000</v>
      </c>
    </row>
    <row r="198" spans="1:2" x14ac:dyDescent="0.25">
      <c r="A198" t="s">
        <v>1256</v>
      </c>
      <c r="B198" s="53">
        <v>60701040000</v>
      </c>
    </row>
    <row r="199" spans="1:2" x14ac:dyDescent="0.25">
      <c r="A199" t="s">
        <v>1257</v>
      </c>
      <c r="B199" s="53">
        <v>541102060000</v>
      </c>
    </row>
    <row r="200" spans="1:2" x14ac:dyDescent="0.25">
      <c r="A200" t="s">
        <v>1258</v>
      </c>
      <c r="B200" s="53">
        <v>10500010000</v>
      </c>
    </row>
    <row r="201" spans="1:2" x14ac:dyDescent="0.25">
      <c r="A201" t="s">
        <v>1259</v>
      </c>
      <c r="B201" s="53">
        <v>353100997023</v>
      </c>
    </row>
    <row r="202" spans="1:2" x14ac:dyDescent="0.25">
      <c r="A202" t="s">
        <v>1260</v>
      </c>
      <c r="B202" s="53">
        <v>580410030000</v>
      </c>
    </row>
    <row r="203" spans="1:2" x14ac:dyDescent="0.25">
      <c r="A203" t="s">
        <v>1261</v>
      </c>
      <c r="B203" s="53">
        <v>261301880004</v>
      </c>
    </row>
    <row r="204" spans="1:2" x14ac:dyDescent="0.25">
      <c r="A204" t="s">
        <v>482</v>
      </c>
      <c r="B204" s="53">
        <v>310400880008</v>
      </c>
    </row>
    <row r="205" spans="1:2" x14ac:dyDescent="0.25">
      <c r="A205" t="s">
        <v>1262</v>
      </c>
      <c r="B205" s="53">
        <v>800000059939</v>
      </c>
    </row>
    <row r="206" spans="1:2" x14ac:dyDescent="0.25">
      <c r="A206" t="s">
        <v>625</v>
      </c>
      <c r="B206" s="53">
        <v>580507060000</v>
      </c>
    </row>
    <row r="207" spans="1:2" x14ac:dyDescent="0.25">
      <c r="A207" t="s">
        <v>1263</v>
      </c>
      <c r="B207" s="53">
        <v>471701040000</v>
      </c>
    </row>
    <row r="208" spans="1:2" x14ac:dyDescent="0.25">
      <c r="A208" t="s">
        <v>1264</v>
      </c>
      <c r="B208" s="53">
        <v>520401040000</v>
      </c>
    </row>
    <row r="209" spans="1:2" x14ac:dyDescent="0.25">
      <c r="A209" t="s">
        <v>626</v>
      </c>
      <c r="B209" s="53">
        <v>571000010000</v>
      </c>
    </row>
    <row r="210" spans="1:2" x14ac:dyDescent="0.25">
      <c r="A210" t="s">
        <v>1265</v>
      </c>
      <c r="B210" s="53">
        <v>440301060000</v>
      </c>
    </row>
    <row r="211" spans="1:2" x14ac:dyDescent="0.25">
      <c r="A211" t="s">
        <v>688</v>
      </c>
      <c r="B211" s="53">
        <v>400400880021</v>
      </c>
    </row>
    <row r="212" spans="1:2" x14ac:dyDescent="0.25">
      <c r="A212" t="s">
        <v>1266</v>
      </c>
      <c r="B212" s="53">
        <v>530202880012</v>
      </c>
    </row>
    <row r="213" spans="1:2" x14ac:dyDescent="0.25">
      <c r="A213" t="s">
        <v>1267</v>
      </c>
      <c r="B213" s="53">
        <v>280215880017</v>
      </c>
    </row>
    <row r="214" spans="1:2" x14ac:dyDescent="0.25">
      <c r="A214" t="s">
        <v>1268</v>
      </c>
      <c r="B214" s="53">
        <v>660202030000</v>
      </c>
    </row>
    <row r="215" spans="1:2" x14ac:dyDescent="0.25">
      <c r="A215" t="s">
        <v>1269</v>
      </c>
      <c r="B215" s="53">
        <v>331700880039</v>
      </c>
    </row>
    <row r="216" spans="1:2" x14ac:dyDescent="0.25">
      <c r="A216" t="s">
        <v>1270</v>
      </c>
      <c r="B216" s="53">
        <v>280502996642</v>
      </c>
    </row>
    <row r="217" spans="1:2" x14ac:dyDescent="0.25">
      <c r="A217" t="s">
        <v>1271</v>
      </c>
      <c r="B217" s="53">
        <v>241001060000</v>
      </c>
    </row>
    <row r="218" spans="1:2" x14ac:dyDescent="0.25">
      <c r="A218" t="s">
        <v>1272</v>
      </c>
      <c r="B218" s="53">
        <v>580107030000</v>
      </c>
    </row>
    <row r="219" spans="1:2" x14ac:dyDescent="0.25">
      <c r="A219" t="s">
        <v>1273</v>
      </c>
      <c r="B219" s="53">
        <v>31301040000</v>
      </c>
    </row>
    <row r="220" spans="1:2" x14ac:dyDescent="0.25">
      <c r="A220" t="s">
        <v>1274</v>
      </c>
      <c r="B220" s="53">
        <v>800000057524</v>
      </c>
    </row>
    <row r="221" spans="1:2" x14ac:dyDescent="0.25">
      <c r="A221" t="s">
        <v>415</v>
      </c>
      <c r="B221" s="53">
        <v>131701999086</v>
      </c>
    </row>
    <row r="222" spans="1:2" x14ac:dyDescent="0.25">
      <c r="A222" t="s">
        <v>366</v>
      </c>
      <c r="B222" s="53">
        <v>580801997261</v>
      </c>
    </row>
    <row r="223" spans="1:2" x14ac:dyDescent="0.25">
      <c r="A223" t="s">
        <v>386</v>
      </c>
      <c r="B223" s="53">
        <v>331300998049</v>
      </c>
    </row>
    <row r="224" spans="1:2" x14ac:dyDescent="0.25">
      <c r="A224" t="s">
        <v>1275</v>
      </c>
      <c r="B224" s="53">
        <v>660403030000</v>
      </c>
    </row>
    <row r="225" spans="1:2" x14ac:dyDescent="0.25">
      <c r="A225" t="s">
        <v>1276</v>
      </c>
      <c r="B225" s="53">
        <v>530101040000</v>
      </c>
    </row>
    <row r="226" spans="1:2" x14ac:dyDescent="0.25">
      <c r="A226" t="s">
        <v>1277</v>
      </c>
      <c r="B226" s="53">
        <v>680801040000</v>
      </c>
    </row>
    <row r="227" spans="1:2" x14ac:dyDescent="0.25">
      <c r="A227" t="s">
        <v>1278</v>
      </c>
      <c r="B227" s="53">
        <v>60800010000</v>
      </c>
    </row>
    <row r="228" spans="1:2" x14ac:dyDescent="0.25">
      <c r="A228" t="s">
        <v>1279</v>
      </c>
      <c r="B228" s="53">
        <v>800000057922</v>
      </c>
    </row>
    <row r="229" spans="1:2" x14ac:dyDescent="0.25">
      <c r="A229" t="s">
        <v>1280</v>
      </c>
      <c r="B229" s="53">
        <v>800000066311</v>
      </c>
    </row>
    <row r="230" spans="1:2" x14ac:dyDescent="0.25">
      <c r="A230" t="s">
        <v>1281</v>
      </c>
      <c r="B230" s="53">
        <v>190301880018</v>
      </c>
    </row>
    <row r="231" spans="1:2" x14ac:dyDescent="0.25">
      <c r="A231" t="s">
        <v>1282</v>
      </c>
      <c r="B231" s="53">
        <v>800000056179</v>
      </c>
    </row>
    <row r="232" spans="1:2" x14ac:dyDescent="0.25">
      <c r="A232" t="s">
        <v>493</v>
      </c>
      <c r="B232" s="53">
        <v>10802880007</v>
      </c>
    </row>
    <row r="233" spans="1:2" x14ac:dyDescent="0.25">
      <c r="A233" t="s">
        <v>1283</v>
      </c>
      <c r="B233" s="53">
        <v>800000061116</v>
      </c>
    </row>
    <row r="234" spans="1:2" x14ac:dyDescent="0.25">
      <c r="A234" t="s">
        <v>1596</v>
      </c>
      <c r="B234" s="53">
        <v>10402880287</v>
      </c>
    </row>
    <row r="235" spans="1:2" x14ac:dyDescent="0.25">
      <c r="A235" t="s">
        <v>447</v>
      </c>
      <c r="B235" s="53">
        <v>620803880221</v>
      </c>
    </row>
    <row r="236" spans="1:2" x14ac:dyDescent="0.25">
      <c r="A236" t="s">
        <v>1284</v>
      </c>
      <c r="B236" s="53">
        <v>430501040000</v>
      </c>
    </row>
    <row r="237" spans="1:2" x14ac:dyDescent="0.25">
      <c r="A237" t="s">
        <v>1285</v>
      </c>
      <c r="B237" s="53">
        <v>490301060000</v>
      </c>
    </row>
    <row r="238" spans="1:2" x14ac:dyDescent="0.25">
      <c r="A238" t="s">
        <v>1286</v>
      </c>
      <c r="B238" s="53">
        <v>580503030000</v>
      </c>
    </row>
    <row r="239" spans="1:2" x14ac:dyDescent="0.25">
      <c r="A239" t="s">
        <v>1287</v>
      </c>
      <c r="B239" s="53">
        <v>280203030000</v>
      </c>
    </row>
    <row r="240" spans="1:2" x14ac:dyDescent="0.25">
      <c r="A240" t="s">
        <v>1288</v>
      </c>
      <c r="B240" s="53">
        <v>580234020000</v>
      </c>
    </row>
    <row r="241" spans="1:2" x14ac:dyDescent="0.25">
      <c r="A241" t="s">
        <v>1289</v>
      </c>
      <c r="B241" s="53">
        <v>580917020000</v>
      </c>
    </row>
    <row r="242" spans="1:2" x14ac:dyDescent="0.25">
      <c r="A242" t="s">
        <v>1290</v>
      </c>
      <c r="B242" s="53">
        <v>500402060000</v>
      </c>
    </row>
    <row r="243" spans="1:2" x14ac:dyDescent="0.25">
      <c r="A243" t="s">
        <v>1291</v>
      </c>
      <c r="B243" s="53">
        <v>310100880066</v>
      </c>
    </row>
    <row r="244" spans="1:2" x14ac:dyDescent="0.25">
      <c r="A244" t="s">
        <v>1292</v>
      </c>
      <c r="B244" s="53">
        <v>261313030000</v>
      </c>
    </row>
    <row r="245" spans="1:2" x14ac:dyDescent="0.25">
      <c r="A245" t="s">
        <v>1293</v>
      </c>
      <c r="B245" s="53">
        <v>280219030000</v>
      </c>
    </row>
    <row r="246" spans="1:2" x14ac:dyDescent="0.25">
      <c r="A246" t="s">
        <v>1294</v>
      </c>
      <c r="B246" s="53">
        <v>420401060000</v>
      </c>
    </row>
    <row r="247" spans="1:2" x14ac:dyDescent="0.25">
      <c r="A247" t="s">
        <v>1295</v>
      </c>
      <c r="B247" s="53">
        <v>280402030000</v>
      </c>
    </row>
    <row r="248" spans="1:2" x14ac:dyDescent="0.25">
      <c r="A248" t="s">
        <v>1296</v>
      </c>
      <c r="B248" s="53">
        <v>660301030000</v>
      </c>
    </row>
    <row r="249" spans="1:2" x14ac:dyDescent="0.25">
      <c r="A249" t="s">
        <v>495</v>
      </c>
      <c r="B249" s="53">
        <v>800000055533</v>
      </c>
    </row>
    <row r="250" spans="1:2" x14ac:dyDescent="0.25">
      <c r="A250" t="s">
        <v>1297</v>
      </c>
      <c r="B250" s="53">
        <v>580912060000</v>
      </c>
    </row>
    <row r="251" spans="1:2" x14ac:dyDescent="0.25">
      <c r="A251" t="s">
        <v>1298</v>
      </c>
      <c r="B251" s="53">
        <v>141201060000</v>
      </c>
    </row>
    <row r="252" spans="1:2" x14ac:dyDescent="0.25">
      <c r="A252" t="s">
        <v>1299</v>
      </c>
      <c r="B252" s="53">
        <v>353100998212</v>
      </c>
    </row>
    <row r="253" spans="1:2" x14ac:dyDescent="0.25">
      <c r="A253" t="s">
        <v>1639</v>
      </c>
      <c r="B253" s="53">
        <v>660406030000</v>
      </c>
    </row>
    <row r="254" spans="1:2" x14ac:dyDescent="0.25">
      <c r="A254" t="s">
        <v>1300</v>
      </c>
      <c r="B254" s="53">
        <v>342400880008</v>
      </c>
    </row>
    <row r="255" spans="1:2" x14ac:dyDescent="0.25">
      <c r="A255" t="s">
        <v>1301</v>
      </c>
      <c r="B255" s="53">
        <v>140600880265</v>
      </c>
    </row>
    <row r="256" spans="1:2" x14ac:dyDescent="0.25">
      <c r="A256" t="s">
        <v>426</v>
      </c>
      <c r="B256" s="53">
        <v>421800997437</v>
      </c>
    </row>
    <row r="257" spans="1:2" x14ac:dyDescent="0.25">
      <c r="A257" t="s">
        <v>1302</v>
      </c>
      <c r="B257" s="53">
        <v>280216020000</v>
      </c>
    </row>
    <row r="258" spans="1:2" x14ac:dyDescent="0.25">
      <c r="A258" t="s">
        <v>1303</v>
      </c>
      <c r="B258" s="53">
        <v>580401020000</v>
      </c>
    </row>
    <row r="259" spans="1:2" x14ac:dyDescent="0.25">
      <c r="A259" t="s">
        <v>1304</v>
      </c>
      <c r="B259" s="53">
        <v>800000057603</v>
      </c>
    </row>
    <row r="260" spans="1:2" x14ac:dyDescent="0.25">
      <c r="A260" t="s">
        <v>1305</v>
      </c>
      <c r="B260" s="53">
        <v>140600880012</v>
      </c>
    </row>
    <row r="261" spans="1:2" x14ac:dyDescent="0.25">
      <c r="A261" t="s">
        <v>409</v>
      </c>
      <c r="B261" s="53">
        <v>142601997712</v>
      </c>
    </row>
    <row r="262" spans="1:2" x14ac:dyDescent="0.25">
      <c r="A262" t="s">
        <v>1306</v>
      </c>
      <c r="B262" s="53">
        <v>141401060000</v>
      </c>
    </row>
    <row r="263" spans="1:2" x14ac:dyDescent="0.25">
      <c r="A263" t="s">
        <v>1307</v>
      </c>
      <c r="B263" s="53">
        <v>261301060000</v>
      </c>
    </row>
    <row r="264" spans="1:2" x14ac:dyDescent="0.25">
      <c r="A264" t="s">
        <v>1308</v>
      </c>
      <c r="B264" s="53">
        <v>590501060000</v>
      </c>
    </row>
    <row r="265" spans="1:2" x14ac:dyDescent="0.25">
      <c r="A265" t="s">
        <v>1309</v>
      </c>
      <c r="B265" s="53">
        <v>101300880012</v>
      </c>
    </row>
    <row r="266" spans="1:2" x14ac:dyDescent="0.25">
      <c r="A266" t="s">
        <v>1309</v>
      </c>
      <c r="B266" s="53">
        <v>800000053711</v>
      </c>
    </row>
    <row r="267" spans="1:2" x14ac:dyDescent="0.25">
      <c r="A267" t="s">
        <v>1310</v>
      </c>
      <c r="B267" s="53">
        <v>800000056080</v>
      </c>
    </row>
    <row r="268" spans="1:2" x14ac:dyDescent="0.25">
      <c r="A268" t="s">
        <v>1311</v>
      </c>
      <c r="B268" s="53">
        <v>280522030000</v>
      </c>
    </row>
    <row r="269" spans="1:2" x14ac:dyDescent="0.25">
      <c r="A269" t="s">
        <v>1312</v>
      </c>
      <c r="B269" s="53">
        <v>421001060000</v>
      </c>
    </row>
    <row r="270" spans="1:2" x14ac:dyDescent="0.25">
      <c r="A270" t="s">
        <v>1655</v>
      </c>
      <c r="B270" s="53">
        <v>800000089123</v>
      </c>
    </row>
    <row r="271" spans="1:2" x14ac:dyDescent="0.25">
      <c r="A271" t="s">
        <v>1650</v>
      </c>
      <c r="B271" s="53">
        <v>800000084163</v>
      </c>
    </row>
    <row r="272" spans="1:2" x14ac:dyDescent="0.25">
      <c r="A272" t="s">
        <v>691</v>
      </c>
      <c r="B272" s="53">
        <v>280222020000</v>
      </c>
    </row>
    <row r="273" spans="1:2" x14ac:dyDescent="0.25">
      <c r="A273" t="s">
        <v>1313</v>
      </c>
      <c r="B273" s="53">
        <v>280217020000</v>
      </c>
    </row>
    <row r="274" spans="1:2" x14ac:dyDescent="0.25">
      <c r="A274" t="s">
        <v>1314</v>
      </c>
      <c r="B274" s="53">
        <v>610600998060</v>
      </c>
    </row>
    <row r="275" spans="1:2" x14ac:dyDescent="0.25">
      <c r="A275" t="s">
        <v>445</v>
      </c>
      <c r="B275" s="53">
        <v>662300880413</v>
      </c>
    </row>
    <row r="276" spans="1:2" x14ac:dyDescent="0.25">
      <c r="A276" t="s">
        <v>1315</v>
      </c>
      <c r="B276" s="53">
        <v>62201060000</v>
      </c>
    </row>
    <row r="277" spans="1:2" x14ac:dyDescent="0.25">
      <c r="A277" t="s">
        <v>1316</v>
      </c>
      <c r="B277" s="53">
        <v>280209030000</v>
      </c>
    </row>
    <row r="278" spans="1:2" x14ac:dyDescent="0.25">
      <c r="A278" t="s">
        <v>1317</v>
      </c>
      <c r="B278" s="53">
        <v>21601040000</v>
      </c>
    </row>
    <row r="279" spans="1:2" x14ac:dyDescent="0.25">
      <c r="A279" t="s">
        <v>1318</v>
      </c>
      <c r="B279" s="53">
        <v>460500010000</v>
      </c>
    </row>
    <row r="280" spans="1:2" x14ac:dyDescent="0.25">
      <c r="A280" t="s">
        <v>1319</v>
      </c>
      <c r="B280" s="53">
        <v>800000058305</v>
      </c>
    </row>
    <row r="281" spans="1:2" x14ac:dyDescent="0.25">
      <c r="A281" t="s">
        <v>1320</v>
      </c>
      <c r="B281" s="53">
        <v>280218030000</v>
      </c>
    </row>
    <row r="282" spans="1:2" x14ac:dyDescent="0.25">
      <c r="A282" t="s">
        <v>1321</v>
      </c>
      <c r="B282" s="53">
        <v>260401060000</v>
      </c>
    </row>
    <row r="283" spans="1:2" x14ac:dyDescent="0.25">
      <c r="A283" t="s">
        <v>397</v>
      </c>
      <c r="B283" s="53">
        <v>310300997763</v>
      </c>
    </row>
    <row r="284" spans="1:2" x14ac:dyDescent="0.25">
      <c r="A284" t="s">
        <v>414</v>
      </c>
      <c r="B284" s="53">
        <v>140203997682</v>
      </c>
    </row>
    <row r="285" spans="1:2" x14ac:dyDescent="0.25">
      <c r="A285" t="s">
        <v>1322</v>
      </c>
      <c r="B285" s="53">
        <v>20702040000</v>
      </c>
    </row>
    <row r="286" spans="1:2" x14ac:dyDescent="0.25">
      <c r="A286" t="s">
        <v>435</v>
      </c>
      <c r="B286" s="53">
        <v>610327020000</v>
      </c>
    </row>
    <row r="287" spans="1:2" x14ac:dyDescent="0.25">
      <c r="A287" t="s">
        <v>1323</v>
      </c>
      <c r="B287" s="53">
        <v>100902040000</v>
      </c>
    </row>
    <row r="288" spans="1:2" x14ac:dyDescent="0.25">
      <c r="A288" t="s">
        <v>400</v>
      </c>
      <c r="B288" s="53">
        <v>310200880425</v>
      </c>
    </row>
    <row r="289" spans="1:2" x14ac:dyDescent="0.25">
      <c r="A289" t="s">
        <v>462</v>
      </c>
      <c r="B289" s="53">
        <v>353100880059</v>
      </c>
    </row>
    <row r="290" spans="1:2" x14ac:dyDescent="0.25">
      <c r="A290" t="s">
        <v>1324</v>
      </c>
      <c r="B290" s="53">
        <v>630300010000</v>
      </c>
    </row>
    <row r="291" spans="1:2" x14ac:dyDescent="0.25">
      <c r="A291" t="s">
        <v>1325</v>
      </c>
      <c r="B291" s="53">
        <v>170500010000</v>
      </c>
    </row>
    <row r="292" spans="1:2" x14ac:dyDescent="0.25">
      <c r="A292" t="s">
        <v>1326</v>
      </c>
      <c r="B292" s="53">
        <v>430901060000</v>
      </c>
    </row>
    <row r="293" spans="1:2" x14ac:dyDescent="0.25">
      <c r="A293" t="s">
        <v>1628</v>
      </c>
      <c r="B293" s="53">
        <v>511101060000</v>
      </c>
    </row>
    <row r="294" spans="1:2" x14ac:dyDescent="0.25">
      <c r="A294" t="s">
        <v>1327</v>
      </c>
      <c r="B294" s="53">
        <v>42801060000</v>
      </c>
    </row>
    <row r="295" spans="1:2" x14ac:dyDescent="0.25">
      <c r="A295" t="s">
        <v>1328</v>
      </c>
      <c r="B295" s="53">
        <v>640701040000</v>
      </c>
    </row>
    <row r="296" spans="1:2" x14ac:dyDescent="0.25">
      <c r="A296" t="s">
        <v>1329</v>
      </c>
      <c r="B296" s="53">
        <v>280407030000</v>
      </c>
    </row>
    <row r="297" spans="1:2" x14ac:dyDescent="0.25">
      <c r="A297" t="s">
        <v>1330</v>
      </c>
      <c r="B297" s="53">
        <v>260501060000</v>
      </c>
    </row>
    <row r="298" spans="1:2" x14ac:dyDescent="0.25">
      <c r="A298" t="s">
        <v>1331</v>
      </c>
      <c r="B298" s="53">
        <v>480601996550</v>
      </c>
    </row>
    <row r="299" spans="1:2" x14ac:dyDescent="0.25">
      <c r="A299" t="s">
        <v>631</v>
      </c>
      <c r="B299" s="53">
        <v>660407060000</v>
      </c>
    </row>
    <row r="300" spans="1:2" x14ac:dyDescent="0.25">
      <c r="A300" t="s">
        <v>433</v>
      </c>
      <c r="B300" s="53">
        <v>660411020000</v>
      </c>
    </row>
    <row r="301" spans="1:2" x14ac:dyDescent="0.25">
      <c r="A301" t="s">
        <v>434</v>
      </c>
      <c r="B301" s="53">
        <v>660410020000</v>
      </c>
    </row>
    <row r="302" spans="1:2" x14ac:dyDescent="0.25">
      <c r="A302" t="s">
        <v>432</v>
      </c>
      <c r="B302" s="53">
        <v>660412020000</v>
      </c>
    </row>
    <row r="303" spans="1:2" x14ac:dyDescent="0.25">
      <c r="A303" t="s">
        <v>1332</v>
      </c>
      <c r="B303" s="53">
        <v>661100880201</v>
      </c>
    </row>
    <row r="304" spans="1:2" x14ac:dyDescent="0.25">
      <c r="A304" t="s">
        <v>384</v>
      </c>
      <c r="B304" s="53">
        <v>332000997766</v>
      </c>
    </row>
    <row r="305" spans="1:2" x14ac:dyDescent="0.25">
      <c r="A305" t="s">
        <v>1333</v>
      </c>
      <c r="B305" s="53">
        <v>10802060000</v>
      </c>
    </row>
    <row r="306" spans="1:2" x14ac:dyDescent="0.25">
      <c r="A306" t="s">
        <v>1334</v>
      </c>
      <c r="B306" s="53">
        <v>61700308038</v>
      </c>
    </row>
    <row r="307" spans="1:2" x14ac:dyDescent="0.25">
      <c r="A307" t="s">
        <v>476</v>
      </c>
      <c r="B307" s="53">
        <v>331800880145</v>
      </c>
    </row>
    <row r="308" spans="1:2" x14ac:dyDescent="0.25">
      <c r="A308" t="s">
        <v>1335</v>
      </c>
      <c r="B308" s="53">
        <v>280518998058</v>
      </c>
    </row>
    <row r="309" spans="1:2" x14ac:dyDescent="0.25">
      <c r="A309" t="s">
        <v>1336</v>
      </c>
      <c r="B309" s="53">
        <v>580405060000</v>
      </c>
    </row>
    <row r="310" spans="1:2" x14ac:dyDescent="0.25">
      <c r="A310" t="s">
        <v>1337</v>
      </c>
      <c r="B310" s="53">
        <v>661100997871</v>
      </c>
    </row>
    <row r="311" spans="1:2" x14ac:dyDescent="0.25">
      <c r="A311" t="s">
        <v>1338</v>
      </c>
      <c r="B311" s="53">
        <v>580905020000</v>
      </c>
    </row>
    <row r="312" spans="1:2" x14ac:dyDescent="0.25">
      <c r="A312" t="s">
        <v>1339</v>
      </c>
      <c r="B312" s="53">
        <v>31502880026</v>
      </c>
    </row>
    <row r="313" spans="1:2" x14ac:dyDescent="0.25">
      <c r="A313" t="s">
        <v>401</v>
      </c>
      <c r="B313" s="53">
        <v>280506998512</v>
      </c>
    </row>
    <row r="314" spans="1:2" x14ac:dyDescent="0.25">
      <c r="A314" t="s">
        <v>1340</v>
      </c>
      <c r="B314" s="53">
        <v>660501060000</v>
      </c>
    </row>
    <row r="315" spans="1:2" x14ac:dyDescent="0.25">
      <c r="A315" t="s">
        <v>1341</v>
      </c>
      <c r="B315" s="53">
        <v>230301040000</v>
      </c>
    </row>
    <row r="316" spans="1:2" x14ac:dyDescent="0.25">
      <c r="A316" t="s">
        <v>1342</v>
      </c>
      <c r="B316" s="53">
        <v>660404030000</v>
      </c>
    </row>
    <row r="317" spans="1:2" x14ac:dyDescent="0.25">
      <c r="A317" t="s">
        <v>1343</v>
      </c>
      <c r="B317" s="53">
        <v>580506030000</v>
      </c>
    </row>
    <row r="318" spans="1:2" x14ac:dyDescent="0.25">
      <c r="A318" t="s">
        <v>1344</v>
      </c>
      <c r="B318" s="53">
        <v>500201060000</v>
      </c>
    </row>
    <row r="319" spans="1:2" x14ac:dyDescent="0.25">
      <c r="A319" t="s">
        <v>1345</v>
      </c>
      <c r="B319" s="53">
        <v>660802999880</v>
      </c>
    </row>
    <row r="320" spans="1:2" x14ac:dyDescent="0.25">
      <c r="A320" t="s">
        <v>431</v>
      </c>
      <c r="B320" s="53">
        <v>660803020000</v>
      </c>
    </row>
    <row r="321" spans="1:2" x14ac:dyDescent="0.25">
      <c r="A321" t="s">
        <v>455</v>
      </c>
      <c r="B321" s="53">
        <v>500304880222</v>
      </c>
    </row>
    <row r="322" spans="1:2" x14ac:dyDescent="0.25">
      <c r="A322" t="s">
        <v>1346</v>
      </c>
      <c r="B322" s="53">
        <v>800000060033</v>
      </c>
    </row>
    <row r="323" spans="1:2" x14ac:dyDescent="0.25">
      <c r="A323" t="s">
        <v>1347</v>
      </c>
      <c r="B323" s="53">
        <v>800000066951</v>
      </c>
    </row>
    <row r="324" spans="1:2" x14ac:dyDescent="0.25">
      <c r="A324" t="s">
        <v>344</v>
      </c>
      <c r="B324" s="53">
        <v>331300880219</v>
      </c>
    </row>
    <row r="325" spans="1:2" x14ac:dyDescent="0.25">
      <c r="A325" t="s">
        <v>357</v>
      </c>
      <c r="B325" s="53">
        <v>332000227132</v>
      </c>
    </row>
    <row r="326" spans="1:2" x14ac:dyDescent="0.25">
      <c r="A326" t="s">
        <v>358</v>
      </c>
      <c r="B326" s="53">
        <v>332000227506</v>
      </c>
    </row>
    <row r="327" spans="1:2" x14ac:dyDescent="0.25">
      <c r="A327" t="s">
        <v>1348</v>
      </c>
      <c r="B327" s="53">
        <v>331300630007</v>
      </c>
    </row>
    <row r="328" spans="1:2" x14ac:dyDescent="0.25">
      <c r="A328" t="s">
        <v>1349</v>
      </c>
      <c r="B328" s="53">
        <v>800000062813</v>
      </c>
    </row>
    <row r="329" spans="1:2" x14ac:dyDescent="0.25">
      <c r="A329" t="s">
        <v>634</v>
      </c>
      <c r="B329" s="53">
        <v>520302880126</v>
      </c>
    </row>
    <row r="330" spans="1:2" x14ac:dyDescent="0.25">
      <c r="A330" t="s">
        <v>1350</v>
      </c>
      <c r="B330" s="53">
        <v>660203060000</v>
      </c>
    </row>
    <row r="331" spans="1:2" x14ac:dyDescent="0.25">
      <c r="A331" t="s">
        <v>1351</v>
      </c>
      <c r="B331" s="53">
        <v>280409030000</v>
      </c>
    </row>
    <row r="332" spans="1:2" x14ac:dyDescent="0.25">
      <c r="A332" t="s">
        <v>1352</v>
      </c>
      <c r="B332" s="53">
        <v>280214030000</v>
      </c>
    </row>
    <row r="333" spans="1:2" x14ac:dyDescent="0.25">
      <c r="A333" t="s">
        <v>1353</v>
      </c>
      <c r="B333" s="53">
        <v>280517030000</v>
      </c>
    </row>
    <row r="334" spans="1:2" x14ac:dyDescent="0.25">
      <c r="A334" t="s">
        <v>479</v>
      </c>
      <c r="B334" s="53">
        <v>320900880315</v>
      </c>
    </row>
    <row r="335" spans="1:2" x14ac:dyDescent="0.25">
      <c r="A335" t="s">
        <v>1354</v>
      </c>
      <c r="B335" s="53">
        <v>261600997698</v>
      </c>
    </row>
    <row r="336" spans="1:2" x14ac:dyDescent="0.25">
      <c r="A336" t="s">
        <v>1355</v>
      </c>
      <c r="B336" s="53">
        <v>261101060000</v>
      </c>
    </row>
    <row r="337" spans="1:2" x14ac:dyDescent="0.25">
      <c r="A337" t="s">
        <v>1356</v>
      </c>
      <c r="B337" s="53">
        <v>110701060000</v>
      </c>
    </row>
    <row r="338" spans="1:2" x14ac:dyDescent="0.25">
      <c r="A338" t="s">
        <v>1357</v>
      </c>
      <c r="B338" s="53">
        <v>491401040000</v>
      </c>
    </row>
    <row r="339" spans="1:2" x14ac:dyDescent="0.25">
      <c r="A339" t="s">
        <v>1358</v>
      </c>
      <c r="B339" s="53">
        <v>490501060000</v>
      </c>
    </row>
    <row r="340" spans="1:2" x14ac:dyDescent="0.25">
      <c r="A340" t="s">
        <v>1359</v>
      </c>
      <c r="B340" s="53">
        <v>70901060000</v>
      </c>
    </row>
    <row r="341" spans="1:2" x14ac:dyDescent="0.25">
      <c r="A341" t="s">
        <v>1360</v>
      </c>
      <c r="B341" s="53">
        <v>660405880003</v>
      </c>
    </row>
    <row r="342" spans="1:2" x14ac:dyDescent="0.25">
      <c r="A342" t="s">
        <v>1361</v>
      </c>
      <c r="B342" s="53">
        <v>641301060000</v>
      </c>
    </row>
    <row r="343" spans="1:2" x14ac:dyDescent="0.25">
      <c r="A343" t="s">
        <v>1362</v>
      </c>
      <c r="B343" s="53">
        <v>580403030000</v>
      </c>
    </row>
    <row r="344" spans="1:2" x14ac:dyDescent="0.25">
      <c r="A344" t="s">
        <v>1363</v>
      </c>
      <c r="B344" s="53">
        <v>130801060000</v>
      </c>
    </row>
    <row r="345" spans="1:2" x14ac:dyDescent="0.25">
      <c r="A345" t="s">
        <v>1364</v>
      </c>
      <c r="B345" s="53">
        <v>331800880148</v>
      </c>
    </row>
    <row r="346" spans="1:2" x14ac:dyDescent="0.25">
      <c r="A346" t="s">
        <v>1365</v>
      </c>
      <c r="B346" s="53">
        <v>440601880084</v>
      </c>
    </row>
    <row r="347" spans="1:2" x14ac:dyDescent="0.25">
      <c r="A347" t="s">
        <v>1366</v>
      </c>
      <c r="B347" s="53">
        <v>800000056533</v>
      </c>
    </row>
    <row r="348" spans="1:2" x14ac:dyDescent="0.25">
      <c r="A348" t="s">
        <v>1367</v>
      </c>
      <c r="B348" s="53">
        <v>420411880007</v>
      </c>
    </row>
    <row r="349" spans="1:2" x14ac:dyDescent="0.25">
      <c r="A349" t="s">
        <v>1367</v>
      </c>
      <c r="B349" s="53">
        <v>800000041057</v>
      </c>
    </row>
    <row r="350" spans="1:2" x14ac:dyDescent="0.25">
      <c r="A350" t="s">
        <v>1368</v>
      </c>
      <c r="B350" s="53">
        <v>342800880383</v>
      </c>
    </row>
    <row r="351" spans="1:2" x14ac:dyDescent="0.25">
      <c r="A351" t="s">
        <v>1617</v>
      </c>
      <c r="B351" s="53">
        <v>342700880053</v>
      </c>
    </row>
    <row r="352" spans="1:2" x14ac:dyDescent="0.25">
      <c r="A352" t="s">
        <v>1369</v>
      </c>
      <c r="B352" s="53">
        <v>280231020000</v>
      </c>
    </row>
    <row r="353" spans="1:2" x14ac:dyDescent="0.25">
      <c r="A353" t="s">
        <v>1635</v>
      </c>
      <c r="B353" s="53">
        <v>580502020000</v>
      </c>
    </row>
    <row r="354" spans="1:2" x14ac:dyDescent="0.25">
      <c r="A354" t="s">
        <v>695</v>
      </c>
      <c r="B354" s="53">
        <v>610600010000</v>
      </c>
    </row>
    <row r="355" spans="1:2" x14ac:dyDescent="0.25">
      <c r="A355" t="s">
        <v>360</v>
      </c>
      <c r="B355" s="53">
        <v>662101997144</v>
      </c>
    </row>
    <row r="356" spans="1:2" x14ac:dyDescent="0.25">
      <c r="A356" t="s">
        <v>359</v>
      </c>
      <c r="B356" s="53">
        <v>310300207767</v>
      </c>
    </row>
    <row r="357" spans="1:2" x14ac:dyDescent="0.25">
      <c r="A357" t="s">
        <v>465</v>
      </c>
      <c r="B357" s="53">
        <v>343000880014</v>
      </c>
    </row>
    <row r="358" spans="1:2" x14ac:dyDescent="0.25">
      <c r="A358" t="s">
        <v>638</v>
      </c>
      <c r="B358" s="53">
        <v>61700010000</v>
      </c>
    </row>
    <row r="359" spans="1:2" x14ac:dyDescent="0.25">
      <c r="A359" t="s">
        <v>456</v>
      </c>
      <c r="B359" s="53">
        <v>500101880012</v>
      </c>
    </row>
    <row r="360" spans="1:2" x14ac:dyDescent="0.25">
      <c r="A360" t="s">
        <v>1370</v>
      </c>
      <c r="B360" s="53">
        <v>662001880155</v>
      </c>
    </row>
    <row r="361" spans="1:2" x14ac:dyDescent="0.25">
      <c r="A361" t="s">
        <v>428</v>
      </c>
      <c r="B361" s="53">
        <v>222000997713</v>
      </c>
    </row>
    <row r="362" spans="1:2" x14ac:dyDescent="0.25">
      <c r="A362" t="s">
        <v>1371</v>
      </c>
      <c r="B362" s="53">
        <v>280515030000</v>
      </c>
    </row>
    <row r="363" spans="1:2" x14ac:dyDescent="0.25">
      <c r="A363" t="s">
        <v>1372</v>
      </c>
      <c r="B363" s="53">
        <v>310200880143</v>
      </c>
    </row>
    <row r="364" spans="1:2" x14ac:dyDescent="0.25">
      <c r="A364" t="s">
        <v>1373</v>
      </c>
      <c r="B364" s="53">
        <v>353100880043</v>
      </c>
    </row>
    <row r="365" spans="1:2" x14ac:dyDescent="0.25">
      <c r="A365" t="s">
        <v>421</v>
      </c>
      <c r="B365" s="53">
        <v>662300995058</v>
      </c>
    </row>
    <row r="366" spans="1:2" x14ac:dyDescent="0.25">
      <c r="A366" t="s">
        <v>1374</v>
      </c>
      <c r="B366" s="53">
        <v>31502060000</v>
      </c>
    </row>
    <row r="367" spans="1:2" x14ac:dyDescent="0.25">
      <c r="A367" t="s">
        <v>1608</v>
      </c>
      <c r="B367" s="53">
        <v>170600010000</v>
      </c>
    </row>
    <row r="368" spans="1:2" x14ac:dyDescent="0.25">
      <c r="A368" t="s">
        <v>1375</v>
      </c>
      <c r="B368" s="53">
        <v>420501060000</v>
      </c>
    </row>
    <row r="369" spans="1:2" x14ac:dyDescent="0.25">
      <c r="A369" t="s">
        <v>376</v>
      </c>
      <c r="B369" s="53">
        <v>421800997676</v>
      </c>
    </row>
    <row r="370" spans="1:2" x14ac:dyDescent="0.25">
      <c r="A370" t="s">
        <v>1376</v>
      </c>
      <c r="B370" s="53">
        <v>580212880166</v>
      </c>
    </row>
    <row r="371" spans="1:2" x14ac:dyDescent="0.25">
      <c r="A371" t="s">
        <v>363</v>
      </c>
      <c r="B371" s="53">
        <v>660102997771</v>
      </c>
    </row>
    <row r="372" spans="1:2" x14ac:dyDescent="0.25">
      <c r="A372" t="s">
        <v>1377</v>
      </c>
      <c r="B372" s="53">
        <v>131500880009</v>
      </c>
    </row>
    <row r="373" spans="1:2" x14ac:dyDescent="0.25">
      <c r="A373" t="s">
        <v>1378</v>
      </c>
      <c r="B373" s="53">
        <v>660101030000</v>
      </c>
    </row>
    <row r="374" spans="1:2" x14ac:dyDescent="0.25">
      <c r="A374" t="s">
        <v>508</v>
      </c>
      <c r="B374" s="53">
        <v>800000074705</v>
      </c>
    </row>
    <row r="375" spans="1:2" x14ac:dyDescent="0.25">
      <c r="A375" t="s">
        <v>483</v>
      </c>
      <c r="B375" s="53">
        <v>310200996783</v>
      </c>
    </row>
    <row r="376" spans="1:2" x14ac:dyDescent="0.25">
      <c r="A376" t="s">
        <v>369</v>
      </c>
      <c r="B376" s="53">
        <v>520101998694</v>
      </c>
    </row>
    <row r="377" spans="1:2" x14ac:dyDescent="0.25">
      <c r="A377" t="s">
        <v>1379</v>
      </c>
      <c r="B377" s="53">
        <v>800000067794</v>
      </c>
    </row>
    <row r="378" spans="1:2" x14ac:dyDescent="0.25">
      <c r="A378" t="s">
        <v>1380</v>
      </c>
      <c r="B378" s="53">
        <v>280410880003</v>
      </c>
    </row>
    <row r="379" spans="1:2" x14ac:dyDescent="0.25">
      <c r="A379" t="s">
        <v>1381</v>
      </c>
      <c r="B379" s="53">
        <v>800000057382</v>
      </c>
    </row>
    <row r="380" spans="1:2" x14ac:dyDescent="0.25">
      <c r="A380" t="s">
        <v>1649</v>
      </c>
      <c r="B380" s="53">
        <v>800000066312</v>
      </c>
    </row>
    <row r="381" spans="1:2" x14ac:dyDescent="0.25">
      <c r="A381" t="s">
        <v>1382</v>
      </c>
      <c r="B381" s="53">
        <v>800000062931</v>
      </c>
    </row>
    <row r="382" spans="1:2" x14ac:dyDescent="0.25">
      <c r="A382" t="s">
        <v>501</v>
      </c>
      <c r="B382" s="53">
        <v>800000058268</v>
      </c>
    </row>
    <row r="383" spans="1:2" x14ac:dyDescent="0.25">
      <c r="A383" t="s">
        <v>1383</v>
      </c>
      <c r="B383" s="53">
        <v>280203880004</v>
      </c>
    </row>
    <row r="384" spans="1:2" x14ac:dyDescent="0.25">
      <c r="A384" t="s">
        <v>1384</v>
      </c>
      <c r="B384" s="53">
        <v>800000057723</v>
      </c>
    </row>
    <row r="385" spans="1:2" x14ac:dyDescent="0.25">
      <c r="A385" t="s">
        <v>1385</v>
      </c>
      <c r="B385" s="53">
        <v>800000066991</v>
      </c>
    </row>
    <row r="386" spans="1:2" x14ac:dyDescent="0.25">
      <c r="A386" t="s">
        <v>1386</v>
      </c>
      <c r="B386" s="53">
        <v>580805060000</v>
      </c>
    </row>
    <row r="387" spans="1:2" x14ac:dyDescent="0.25">
      <c r="A387" t="s">
        <v>1387</v>
      </c>
      <c r="B387" s="53">
        <v>620600010000</v>
      </c>
    </row>
    <row r="388" spans="1:2" x14ac:dyDescent="0.25">
      <c r="A388" t="s">
        <v>644</v>
      </c>
      <c r="B388" s="53">
        <v>441202020000</v>
      </c>
    </row>
    <row r="389" spans="1:2" x14ac:dyDescent="0.25">
      <c r="A389" t="s">
        <v>350</v>
      </c>
      <c r="B389" s="53">
        <v>10100115705</v>
      </c>
    </row>
    <row r="390" spans="1:2" x14ac:dyDescent="0.25">
      <c r="A390" t="s">
        <v>1388</v>
      </c>
      <c r="B390" s="53">
        <v>151102040000</v>
      </c>
    </row>
    <row r="391" spans="1:2" x14ac:dyDescent="0.25">
      <c r="A391" t="s">
        <v>1389</v>
      </c>
      <c r="B391" s="53">
        <v>200601040000</v>
      </c>
    </row>
    <row r="392" spans="1:2" x14ac:dyDescent="0.25">
      <c r="A392" t="s">
        <v>1390</v>
      </c>
      <c r="B392" s="53">
        <v>662401060000</v>
      </c>
    </row>
    <row r="393" spans="1:2" x14ac:dyDescent="0.25">
      <c r="A393" t="s">
        <v>1606</v>
      </c>
      <c r="B393" s="53">
        <v>141901060000</v>
      </c>
    </row>
    <row r="394" spans="1:2" x14ac:dyDescent="0.25">
      <c r="A394" t="s">
        <v>1391</v>
      </c>
      <c r="B394" s="53">
        <v>800000065671</v>
      </c>
    </row>
    <row r="395" spans="1:2" x14ac:dyDescent="0.25">
      <c r="A395" t="s">
        <v>1624</v>
      </c>
      <c r="B395" s="53">
        <v>490601060000</v>
      </c>
    </row>
    <row r="396" spans="1:2" x14ac:dyDescent="0.25">
      <c r="A396" t="s">
        <v>1622</v>
      </c>
      <c r="B396" s="53">
        <v>470801040000</v>
      </c>
    </row>
    <row r="397" spans="1:2" x14ac:dyDescent="0.25">
      <c r="A397" t="s">
        <v>387</v>
      </c>
      <c r="B397" s="53">
        <v>321100995200</v>
      </c>
    </row>
    <row r="398" spans="1:2" x14ac:dyDescent="0.25">
      <c r="A398" t="s">
        <v>1392</v>
      </c>
      <c r="B398" s="53">
        <v>280215030000</v>
      </c>
    </row>
    <row r="399" spans="1:2" x14ac:dyDescent="0.25">
      <c r="A399" t="s">
        <v>410</v>
      </c>
      <c r="B399" s="53">
        <v>141101998103</v>
      </c>
    </row>
    <row r="400" spans="1:2" x14ac:dyDescent="0.25">
      <c r="A400" t="s">
        <v>427</v>
      </c>
      <c r="B400" s="53">
        <v>331300990036</v>
      </c>
    </row>
    <row r="401" spans="1:2" x14ac:dyDescent="0.25">
      <c r="A401" t="s">
        <v>349</v>
      </c>
      <c r="B401" s="53">
        <v>662300516461</v>
      </c>
    </row>
    <row r="402" spans="1:2" x14ac:dyDescent="0.25">
      <c r="A402" t="s">
        <v>1654</v>
      </c>
      <c r="B402" s="53">
        <v>800000088543</v>
      </c>
    </row>
    <row r="403" spans="1:2" x14ac:dyDescent="0.25">
      <c r="A403" t="s">
        <v>1393</v>
      </c>
      <c r="B403" s="53">
        <v>800000055978</v>
      </c>
    </row>
    <row r="404" spans="1:2" x14ac:dyDescent="0.25">
      <c r="A404" t="s">
        <v>340</v>
      </c>
      <c r="B404" s="53">
        <v>580504997773</v>
      </c>
    </row>
    <row r="405" spans="1:2" x14ac:dyDescent="0.25">
      <c r="A405" t="s">
        <v>1641</v>
      </c>
      <c r="B405" s="53">
        <v>670401040000</v>
      </c>
    </row>
    <row r="406" spans="1:2" x14ac:dyDescent="0.25">
      <c r="A406" t="s">
        <v>1394</v>
      </c>
      <c r="B406" s="53">
        <v>590901060000</v>
      </c>
    </row>
    <row r="407" spans="1:2" x14ac:dyDescent="0.25">
      <c r="A407" t="s">
        <v>1395</v>
      </c>
      <c r="B407" s="53">
        <v>800000070122</v>
      </c>
    </row>
    <row r="408" spans="1:2" x14ac:dyDescent="0.25">
      <c r="A408" t="s">
        <v>467</v>
      </c>
      <c r="B408" s="53">
        <v>342600997774</v>
      </c>
    </row>
    <row r="409" spans="1:2" x14ac:dyDescent="0.25">
      <c r="A409" t="s">
        <v>380</v>
      </c>
      <c r="B409" s="53">
        <v>342800997775</v>
      </c>
    </row>
    <row r="410" spans="1:2" x14ac:dyDescent="0.25">
      <c r="A410" t="s">
        <v>1396</v>
      </c>
      <c r="B410" s="53">
        <v>580104030000</v>
      </c>
    </row>
    <row r="411" spans="1:2" x14ac:dyDescent="0.25">
      <c r="A411" t="s">
        <v>436</v>
      </c>
      <c r="B411" s="53">
        <v>580603020000</v>
      </c>
    </row>
    <row r="412" spans="1:2" x14ac:dyDescent="0.25">
      <c r="A412" t="s">
        <v>1397</v>
      </c>
      <c r="B412" s="53">
        <v>800000065651</v>
      </c>
    </row>
    <row r="413" spans="1:2" x14ac:dyDescent="0.25">
      <c r="A413" t="s">
        <v>461</v>
      </c>
      <c r="B413" s="53">
        <v>353100880009</v>
      </c>
    </row>
    <row r="414" spans="1:2" x14ac:dyDescent="0.25">
      <c r="A414" t="s">
        <v>1398</v>
      </c>
      <c r="B414" s="53">
        <v>342600880365</v>
      </c>
    </row>
    <row r="415" spans="1:2" x14ac:dyDescent="0.25">
      <c r="A415" t="s">
        <v>1399</v>
      </c>
      <c r="B415" s="53">
        <v>421501060000</v>
      </c>
    </row>
    <row r="416" spans="1:2" x14ac:dyDescent="0.25">
      <c r="A416" t="s">
        <v>1400</v>
      </c>
      <c r="B416" s="53">
        <v>240801060000</v>
      </c>
    </row>
    <row r="417" spans="1:2" x14ac:dyDescent="0.25">
      <c r="A417" t="s">
        <v>1401</v>
      </c>
      <c r="B417" s="53">
        <v>400400010000</v>
      </c>
    </row>
    <row r="418" spans="1:2" x14ac:dyDescent="0.25">
      <c r="A418" t="s">
        <v>1402</v>
      </c>
      <c r="B418" s="53">
        <v>280503060000</v>
      </c>
    </row>
    <row r="419" spans="1:2" x14ac:dyDescent="0.25">
      <c r="A419" t="s">
        <v>1403</v>
      </c>
      <c r="B419" s="53">
        <v>280300010000</v>
      </c>
    </row>
    <row r="420" spans="1:2" x14ac:dyDescent="0.25">
      <c r="A420" t="s">
        <v>1404</v>
      </c>
      <c r="B420" s="53">
        <v>800000056705</v>
      </c>
    </row>
    <row r="421" spans="1:2" x14ac:dyDescent="0.25">
      <c r="A421" t="s">
        <v>1611</v>
      </c>
      <c r="B421" s="53">
        <v>280225880003</v>
      </c>
    </row>
    <row r="422" spans="1:2" x14ac:dyDescent="0.25">
      <c r="A422" t="s">
        <v>1405</v>
      </c>
      <c r="B422" s="53">
        <v>580212060000</v>
      </c>
    </row>
    <row r="423" spans="1:2" x14ac:dyDescent="0.25">
      <c r="A423" t="s">
        <v>399</v>
      </c>
      <c r="B423" s="53">
        <v>310200996790</v>
      </c>
    </row>
    <row r="424" spans="1:2" x14ac:dyDescent="0.25">
      <c r="A424" t="s">
        <v>1406</v>
      </c>
      <c r="B424" s="53">
        <v>800000061257</v>
      </c>
    </row>
    <row r="425" spans="1:2" x14ac:dyDescent="0.25">
      <c r="A425" t="s">
        <v>381</v>
      </c>
      <c r="B425" s="53">
        <v>342600998962</v>
      </c>
    </row>
    <row r="426" spans="1:2" x14ac:dyDescent="0.25">
      <c r="A426" t="s">
        <v>1407</v>
      </c>
      <c r="B426" s="53">
        <v>421504020000</v>
      </c>
    </row>
    <row r="427" spans="1:2" x14ac:dyDescent="0.25">
      <c r="A427" t="s">
        <v>1408</v>
      </c>
      <c r="B427" s="53">
        <v>480101060000</v>
      </c>
    </row>
    <row r="428" spans="1:2" x14ac:dyDescent="0.25">
      <c r="A428" t="s">
        <v>1409</v>
      </c>
      <c r="B428" s="53">
        <v>31101060000</v>
      </c>
    </row>
    <row r="429" spans="1:2" x14ac:dyDescent="0.25">
      <c r="A429" t="s">
        <v>1410</v>
      </c>
      <c r="B429" s="53">
        <v>161501060000</v>
      </c>
    </row>
    <row r="430" spans="1:2" x14ac:dyDescent="0.25">
      <c r="A430" t="s">
        <v>1411</v>
      </c>
      <c r="B430" s="53">
        <v>800000068071</v>
      </c>
    </row>
    <row r="431" spans="1:2" x14ac:dyDescent="0.25">
      <c r="A431" t="s">
        <v>647</v>
      </c>
      <c r="B431" s="53">
        <v>660701030000</v>
      </c>
    </row>
    <row r="432" spans="1:2" x14ac:dyDescent="0.25">
      <c r="A432" t="s">
        <v>1412</v>
      </c>
      <c r="B432" s="53">
        <v>280406030000</v>
      </c>
    </row>
    <row r="433" spans="1:2" x14ac:dyDescent="0.25">
      <c r="A433" t="s">
        <v>1413</v>
      </c>
      <c r="B433" s="53">
        <v>800000058472</v>
      </c>
    </row>
    <row r="434" spans="1:2" x14ac:dyDescent="0.25">
      <c r="A434" t="s">
        <v>1601</v>
      </c>
      <c r="B434" s="53">
        <v>121401040000</v>
      </c>
    </row>
    <row r="435" spans="1:2" x14ac:dyDescent="0.25">
      <c r="A435" t="s">
        <v>1414</v>
      </c>
      <c r="B435" s="53">
        <v>800000059860</v>
      </c>
    </row>
    <row r="436" spans="1:2" x14ac:dyDescent="0.25">
      <c r="A436" t="s">
        <v>1415</v>
      </c>
      <c r="B436" s="53">
        <v>280203880005</v>
      </c>
    </row>
    <row r="437" spans="1:2" x14ac:dyDescent="0.25">
      <c r="A437" t="s">
        <v>377</v>
      </c>
      <c r="B437" s="53">
        <v>280216997856</v>
      </c>
    </row>
    <row r="438" spans="1:2" x14ac:dyDescent="0.25">
      <c r="A438" t="s">
        <v>407</v>
      </c>
      <c r="B438" s="53">
        <v>261600997048</v>
      </c>
    </row>
    <row r="439" spans="1:2" x14ac:dyDescent="0.25">
      <c r="A439" t="s">
        <v>355</v>
      </c>
      <c r="B439" s="53">
        <v>580206175613</v>
      </c>
    </row>
    <row r="440" spans="1:2" x14ac:dyDescent="0.25">
      <c r="A440" t="s">
        <v>1416</v>
      </c>
      <c r="B440" s="53">
        <v>280523030000</v>
      </c>
    </row>
    <row r="441" spans="1:2" x14ac:dyDescent="0.25">
      <c r="A441" t="s">
        <v>1417</v>
      </c>
      <c r="B441" s="53">
        <v>581012020000</v>
      </c>
    </row>
    <row r="442" spans="1:2" x14ac:dyDescent="0.25">
      <c r="A442" t="s">
        <v>1418</v>
      </c>
      <c r="B442" s="53">
        <v>280225020000</v>
      </c>
    </row>
    <row r="443" spans="1:2" x14ac:dyDescent="0.25">
      <c r="A443" t="s">
        <v>1419</v>
      </c>
      <c r="B443" s="53">
        <v>580801880003</v>
      </c>
    </row>
    <row r="444" spans="1:2" x14ac:dyDescent="0.25">
      <c r="A444" t="s">
        <v>1420</v>
      </c>
      <c r="B444" s="53">
        <v>460901060000</v>
      </c>
    </row>
    <row r="445" spans="1:2" x14ac:dyDescent="0.25">
      <c r="A445" t="s">
        <v>1421</v>
      </c>
      <c r="B445" s="53">
        <v>580211060000</v>
      </c>
    </row>
    <row r="446" spans="1:2" x14ac:dyDescent="0.25">
      <c r="A446" t="s">
        <v>1422</v>
      </c>
      <c r="B446" s="53">
        <v>441000010000</v>
      </c>
    </row>
    <row r="447" spans="1:2" x14ac:dyDescent="0.25">
      <c r="A447" t="s">
        <v>1644</v>
      </c>
      <c r="B447" s="53">
        <v>800000058348</v>
      </c>
    </row>
    <row r="448" spans="1:2" x14ac:dyDescent="0.25">
      <c r="A448" t="s">
        <v>509</v>
      </c>
      <c r="B448" s="53">
        <v>800000082983</v>
      </c>
    </row>
    <row r="449" spans="1:2" x14ac:dyDescent="0.25">
      <c r="A449" t="s">
        <v>1423</v>
      </c>
      <c r="B449" s="53">
        <v>800000058469</v>
      </c>
    </row>
    <row r="450" spans="1:2" x14ac:dyDescent="0.25">
      <c r="A450" t="s">
        <v>1424</v>
      </c>
      <c r="B450" s="53">
        <v>280503315797</v>
      </c>
    </row>
    <row r="451" spans="1:2" x14ac:dyDescent="0.25">
      <c r="A451" t="s">
        <v>1425</v>
      </c>
      <c r="B451" s="53">
        <v>800000071253</v>
      </c>
    </row>
    <row r="452" spans="1:2" x14ac:dyDescent="0.25">
      <c r="A452" t="s">
        <v>1426</v>
      </c>
      <c r="B452" s="53">
        <v>280410030000</v>
      </c>
    </row>
    <row r="453" spans="1:2" x14ac:dyDescent="0.25">
      <c r="A453" t="s">
        <v>1427</v>
      </c>
      <c r="B453" s="53">
        <v>150801040000</v>
      </c>
    </row>
    <row r="454" spans="1:2" x14ac:dyDescent="0.25">
      <c r="A454" t="s">
        <v>1428</v>
      </c>
      <c r="B454" s="53">
        <v>441201060000</v>
      </c>
    </row>
    <row r="455" spans="1:2" x14ac:dyDescent="0.25">
      <c r="A455" t="s">
        <v>1429</v>
      </c>
      <c r="B455" s="53">
        <v>580306020000</v>
      </c>
    </row>
    <row r="456" spans="1:2" x14ac:dyDescent="0.25">
      <c r="A456" t="s">
        <v>420</v>
      </c>
      <c r="B456" s="53">
        <v>151102999844</v>
      </c>
    </row>
    <row r="457" spans="1:2" x14ac:dyDescent="0.25">
      <c r="A457" t="s">
        <v>1430</v>
      </c>
      <c r="B457" s="53">
        <v>660801060000</v>
      </c>
    </row>
    <row r="458" spans="1:2" x14ac:dyDescent="0.25">
      <c r="A458" t="s">
        <v>429</v>
      </c>
      <c r="B458" s="53">
        <v>660806020000</v>
      </c>
    </row>
    <row r="459" spans="1:2" x14ac:dyDescent="0.25">
      <c r="A459" t="s">
        <v>430</v>
      </c>
      <c r="B459" s="53">
        <v>660804020000</v>
      </c>
    </row>
    <row r="460" spans="1:2" x14ac:dyDescent="0.25">
      <c r="A460" t="s">
        <v>1431</v>
      </c>
      <c r="B460" s="53">
        <v>580207020000</v>
      </c>
    </row>
    <row r="461" spans="1:2" x14ac:dyDescent="0.25">
      <c r="A461" t="s">
        <v>649</v>
      </c>
      <c r="B461" s="53">
        <v>660900010000</v>
      </c>
    </row>
    <row r="462" spans="1:2" x14ac:dyDescent="0.25">
      <c r="A462" t="s">
        <v>1432</v>
      </c>
      <c r="B462" s="53">
        <v>431201040000</v>
      </c>
    </row>
    <row r="463" spans="1:2" x14ac:dyDescent="0.25">
      <c r="A463" t="s">
        <v>405</v>
      </c>
      <c r="B463" s="53">
        <v>580410999391</v>
      </c>
    </row>
    <row r="464" spans="1:2" x14ac:dyDescent="0.25">
      <c r="A464" t="s">
        <v>1433</v>
      </c>
      <c r="B464" s="53">
        <v>800000073993</v>
      </c>
    </row>
    <row r="465" spans="1:2" x14ac:dyDescent="0.25">
      <c r="A465" t="s">
        <v>1434</v>
      </c>
      <c r="B465" s="53">
        <v>400400997431</v>
      </c>
    </row>
    <row r="466" spans="1:2" x14ac:dyDescent="0.25">
      <c r="A466" t="s">
        <v>1435</v>
      </c>
      <c r="B466" s="53">
        <v>411501060000</v>
      </c>
    </row>
    <row r="467" spans="1:2" x14ac:dyDescent="0.25">
      <c r="A467" t="s">
        <v>1436</v>
      </c>
      <c r="B467" s="53">
        <v>280405020000</v>
      </c>
    </row>
    <row r="468" spans="1:2" x14ac:dyDescent="0.25">
      <c r="A468" t="s">
        <v>450</v>
      </c>
      <c r="B468" s="53">
        <v>580212880021</v>
      </c>
    </row>
    <row r="469" spans="1:2" x14ac:dyDescent="0.25">
      <c r="A469" t="s">
        <v>422</v>
      </c>
      <c r="B469" s="53">
        <v>320700996063</v>
      </c>
    </row>
    <row r="470" spans="1:2" x14ac:dyDescent="0.25">
      <c r="A470" t="s">
        <v>1437</v>
      </c>
      <c r="B470" s="53">
        <v>621101060000</v>
      </c>
    </row>
    <row r="471" spans="1:2" x14ac:dyDescent="0.25">
      <c r="A471" t="s">
        <v>650</v>
      </c>
      <c r="B471" s="53">
        <v>661100010000</v>
      </c>
    </row>
    <row r="472" spans="1:2" x14ac:dyDescent="0.25">
      <c r="A472" t="s">
        <v>1438</v>
      </c>
      <c r="B472" s="53">
        <v>310200880033</v>
      </c>
    </row>
    <row r="473" spans="1:2" x14ac:dyDescent="0.25">
      <c r="A473" t="s">
        <v>1439</v>
      </c>
      <c r="B473" s="53">
        <v>800000056168</v>
      </c>
    </row>
    <row r="474" spans="1:2" x14ac:dyDescent="0.25">
      <c r="A474" t="s">
        <v>1440</v>
      </c>
      <c r="B474" s="53">
        <v>650101060000</v>
      </c>
    </row>
    <row r="475" spans="1:2" x14ac:dyDescent="0.25">
      <c r="A475" t="s">
        <v>1441</v>
      </c>
      <c r="B475" s="53">
        <v>441600010000</v>
      </c>
    </row>
    <row r="476" spans="1:2" x14ac:dyDescent="0.25">
      <c r="A476" t="s">
        <v>453</v>
      </c>
      <c r="B476" s="53">
        <v>520302880031</v>
      </c>
    </row>
    <row r="477" spans="1:2" x14ac:dyDescent="0.25">
      <c r="A477" t="s">
        <v>1442</v>
      </c>
      <c r="B477" s="53">
        <v>400701060000</v>
      </c>
    </row>
    <row r="478" spans="1:2" x14ac:dyDescent="0.25">
      <c r="A478" t="s">
        <v>1443</v>
      </c>
      <c r="B478" s="53">
        <v>530301060000</v>
      </c>
    </row>
    <row r="479" spans="1:2" x14ac:dyDescent="0.25">
      <c r="A479" t="s">
        <v>408</v>
      </c>
      <c r="B479" s="53">
        <v>261701998567</v>
      </c>
    </row>
    <row r="480" spans="1:2" x14ac:dyDescent="0.25">
      <c r="A480" t="s">
        <v>1444</v>
      </c>
      <c r="B480" s="53">
        <v>580103030000</v>
      </c>
    </row>
    <row r="481" spans="1:2" x14ac:dyDescent="0.25">
      <c r="A481" t="s">
        <v>1445</v>
      </c>
      <c r="B481" s="53">
        <v>280204020000</v>
      </c>
    </row>
    <row r="482" spans="1:2" x14ac:dyDescent="0.25">
      <c r="A482" t="s">
        <v>1446</v>
      </c>
      <c r="B482" s="53">
        <v>10623060000</v>
      </c>
    </row>
    <row r="483" spans="1:2" x14ac:dyDescent="0.25">
      <c r="A483" t="s">
        <v>498</v>
      </c>
      <c r="B483" s="53">
        <v>800000058077</v>
      </c>
    </row>
    <row r="484" spans="1:2" x14ac:dyDescent="0.25">
      <c r="A484" t="s">
        <v>1613</v>
      </c>
      <c r="B484" s="53">
        <v>280229020000</v>
      </c>
    </row>
    <row r="485" spans="1:2" x14ac:dyDescent="0.25">
      <c r="A485" t="s">
        <v>1447</v>
      </c>
      <c r="B485" s="53">
        <v>651501060000</v>
      </c>
    </row>
    <row r="486" spans="1:2" x14ac:dyDescent="0.25">
      <c r="A486" t="s">
        <v>1448</v>
      </c>
      <c r="B486" s="53">
        <v>280501060000</v>
      </c>
    </row>
    <row r="487" spans="1:2" x14ac:dyDescent="0.25">
      <c r="A487" t="s">
        <v>697</v>
      </c>
      <c r="B487" s="53">
        <v>420303060000</v>
      </c>
    </row>
    <row r="488" spans="1:2" x14ac:dyDescent="0.25">
      <c r="A488" t="s">
        <v>1449</v>
      </c>
      <c r="B488" s="53">
        <v>131101040000</v>
      </c>
    </row>
    <row r="489" spans="1:2" x14ac:dyDescent="0.25">
      <c r="A489" t="s">
        <v>1450</v>
      </c>
      <c r="B489" s="53">
        <v>530600998000</v>
      </c>
    </row>
    <row r="490" spans="1:2" x14ac:dyDescent="0.25">
      <c r="A490" t="s">
        <v>1451</v>
      </c>
      <c r="B490" s="53">
        <v>580404030000</v>
      </c>
    </row>
    <row r="491" spans="1:2" x14ac:dyDescent="0.25">
      <c r="A491" t="s">
        <v>345</v>
      </c>
      <c r="B491" s="53">
        <v>310400998072</v>
      </c>
    </row>
    <row r="492" spans="1:2" x14ac:dyDescent="0.25">
      <c r="A492" t="s">
        <v>1452</v>
      </c>
      <c r="B492" s="53">
        <v>170901040000</v>
      </c>
    </row>
    <row r="493" spans="1:2" x14ac:dyDescent="0.25">
      <c r="A493" t="s">
        <v>1629</v>
      </c>
      <c r="B493" s="53">
        <v>512201040000</v>
      </c>
    </row>
    <row r="494" spans="1:2" x14ac:dyDescent="0.25">
      <c r="A494" t="s">
        <v>389</v>
      </c>
      <c r="B494" s="53">
        <v>321100996863</v>
      </c>
    </row>
    <row r="495" spans="1:2" x14ac:dyDescent="0.25">
      <c r="A495" t="s">
        <v>484</v>
      </c>
      <c r="B495" s="53">
        <v>310200880115</v>
      </c>
    </row>
    <row r="496" spans="1:2" x14ac:dyDescent="0.25">
      <c r="A496" t="s">
        <v>1626</v>
      </c>
      <c r="B496" s="53">
        <v>500304030000</v>
      </c>
    </row>
    <row r="497" spans="1:2" x14ac:dyDescent="0.25">
      <c r="A497" t="s">
        <v>652</v>
      </c>
      <c r="B497" s="53">
        <v>307500010000</v>
      </c>
    </row>
    <row r="498" spans="1:2" x14ac:dyDescent="0.25">
      <c r="A498" t="s">
        <v>1453</v>
      </c>
      <c r="B498" s="53">
        <v>101300880231</v>
      </c>
    </row>
    <row r="499" spans="1:2" x14ac:dyDescent="0.25">
      <c r="A499" t="s">
        <v>1454</v>
      </c>
      <c r="B499" s="53">
        <v>580507999853</v>
      </c>
    </row>
    <row r="500" spans="1:2" x14ac:dyDescent="0.25">
      <c r="A500" t="s">
        <v>1455</v>
      </c>
      <c r="B500" s="53">
        <v>662200880040</v>
      </c>
    </row>
    <row r="501" spans="1:2" x14ac:dyDescent="0.25">
      <c r="A501" t="s">
        <v>370</v>
      </c>
      <c r="B501" s="53">
        <v>520101997785</v>
      </c>
    </row>
    <row r="502" spans="1:2" x14ac:dyDescent="0.25">
      <c r="A502" t="s">
        <v>1456</v>
      </c>
      <c r="B502" s="53">
        <v>280211030000</v>
      </c>
    </row>
    <row r="503" spans="1:2" x14ac:dyDescent="0.25">
      <c r="A503" t="s">
        <v>1632</v>
      </c>
      <c r="B503" s="53">
        <v>550101040000</v>
      </c>
    </row>
    <row r="504" spans="1:2" x14ac:dyDescent="0.25">
      <c r="A504" t="s">
        <v>1457</v>
      </c>
      <c r="B504" s="53">
        <v>512300010000</v>
      </c>
    </row>
    <row r="505" spans="1:2" x14ac:dyDescent="0.25">
      <c r="A505" t="s">
        <v>1597</v>
      </c>
      <c r="B505" s="53">
        <v>42400010000</v>
      </c>
    </row>
    <row r="506" spans="1:2" x14ac:dyDescent="0.25">
      <c r="A506" t="s">
        <v>1616</v>
      </c>
      <c r="B506" s="53">
        <v>332100880004</v>
      </c>
    </row>
    <row r="507" spans="1:2" x14ac:dyDescent="0.25">
      <c r="A507" t="s">
        <v>466</v>
      </c>
      <c r="B507" s="53">
        <v>342700880051</v>
      </c>
    </row>
    <row r="508" spans="1:2" x14ac:dyDescent="0.25">
      <c r="A508" t="s">
        <v>1458</v>
      </c>
      <c r="B508" s="53">
        <v>471400010000</v>
      </c>
    </row>
    <row r="509" spans="1:2" x14ac:dyDescent="0.25">
      <c r="A509" t="s">
        <v>698</v>
      </c>
      <c r="B509" s="53">
        <v>421201040000</v>
      </c>
    </row>
    <row r="510" spans="1:2" x14ac:dyDescent="0.25">
      <c r="A510" t="s">
        <v>449</v>
      </c>
      <c r="B510" s="53">
        <v>580506880007</v>
      </c>
    </row>
    <row r="511" spans="1:2" x14ac:dyDescent="0.25">
      <c r="A511" t="s">
        <v>1459</v>
      </c>
      <c r="B511" s="53">
        <v>142301060000</v>
      </c>
    </row>
    <row r="512" spans="1:2" x14ac:dyDescent="0.25">
      <c r="A512" t="s">
        <v>1460</v>
      </c>
      <c r="B512" s="53">
        <v>660404998061</v>
      </c>
    </row>
    <row r="513" spans="1:2" x14ac:dyDescent="0.25">
      <c r="A513" t="s">
        <v>1461</v>
      </c>
      <c r="B513" s="53">
        <v>661401030000</v>
      </c>
    </row>
    <row r="514" spans="1:2" x14ac:dyDescent="0.25">
      <c r="A514" t="s">
        <v>1462</v>
      </c>
      <c r="B514" s="53">
        <v>461300010000</v>
      </c>
    </row>
    <row r="515" spans="1:2" x14ac:dyDescent="0.25">
      <c r="A515" t="s">
        <v>474</v>
      </c>
      <c r="B515" s="53">
        <v>332100880107</v>
      </c>
    </row>
    <row r="516" spans="1:2" x14ac:dyDescent="0.25">
      <c r="A516" t="s">
        <v>1463</v>
      </c>
      <c r="B516" s="53">
        <v>471701640030</v>
      </c>
    </row>
    <row r="517" spans="1:2" x14ac:dyDescent="0.25">
      <c r="A517" t="s">
        <v>1638</v>
      </c>
      <c r="B517" s="53">
        <v>600601060000</v>
      </c>
    </row>
    <row r="518" spans="1:2" x14ac:dyDescent="0.25">
      <c r="A518" t="s">
        <v>1464</v>
      </c>
      <c r="B518" s="53">
        <v>280506060000</v>
      </c>
    </row>
    <row r="519" spans="1:2" x14ac:dyDescent="0.25">
      <c r="A519" t="s">
        <v>1465</v>
      </c>
      <c r="B519" s="53">
        <v>650901060000</v>
      </c>
    </row>
    <row r="520" spans="1:2" x14ac:dyDescent="0.25">
      <c r="A520" t="s">
        <v>391</v>
      </c>
      <c r="B520" s="53">
        <v>310300999133</v>
      </c>
    </row>
    <row r="521" spans="1:2" x14ac:dyDescent="0.25">
      <c r="A521" t="s">
        <v>1466</v>
      </c>
      <c r="B521" s="53">
        <v>421800990041</v>
      </c>
    </row>
    <row r="522" spans="1:2" x14ac:dyDescent="0.25">
      <c r="A522" t="s">
        <v>1595</v>
      </c>
      <c r="B522" s="53">
        <v>10100996557</v>
      </c>
    </row>
    <row r="523" spans="1:2" x14ac:dyDescent="0.25">
      <c r="A523" t="s">
        <v>374</v>
      </c>
      <c r="B523" s="53">
        <v>470501997072</v>
      </c>
    </row>
    <row r="524" spans="1:2" x14ac:dyDescent="0.25">
      <c r="A524" t="s">
        <v>425</v>
      </c>
      <c r="B524" s="53">
        <v>571000890003</v>
      </c>
    </row>
    <row r="525" spans="1:2" x14ac:dyDescent="0.25">
      <c r="A525" t="s">
        <v>1467</v>
      </c>
      <c r="B525" s="53">
        <v>310500880035</v>
      </c>
    </row>
    <row r="526" spans="1:2" x14ac:dyDescent="0.25">
      <c r="A526" t="s">
        <v>1602</v>
      </c>
      <c r="B526" s="53">
        <v>131201040000</v>
      </c>
    </row>
    <row r="527" spans="1:2" x14ac:dyDescent="0.25">
      <c r="A527" t="s">
        <v>1468</v>
      </c>
      <c r="B527" s="53">
        <v>800000060054</v>
      </c>
    </row>
    <row r="528" spans="1:2" x14ac:dyDescent="0.25">
      <c r="A528" t="s">
        <v>1469</v>
      </c>
      <c r="B528" s="53">
        <v>661601030000</v>
      </c>
    </row>
    <row r="529" spans="1:2" x14ac:dyDescent="0.25">
      <c r="A529" t="s">
        <v>1470</v>
      </c>
      <c r="B529" s="53">
        <v>261201060000</v>
      </c>
    </row>
    <row r="530" spans="1:2" x14ac:dyDescent="0.25">
      <c r="A530" t="s">
        <v>1471</v>
      </c>
      <c r="B530" s="53">
        <v>680601060000</v>
      </c>
    </row>
    <row r="531" spans="1:2" x14ac:dyDescent="0.25">
      <c r="A531" t="s">
        <v>1472</v>
      </c>
      <c r="B531" s="53">
        <v>431301060000</v>
      </c>
    </row>
    <row r="532" spans="1:2" x14ac:dyDescent="0.25">
      <c r="A532" t="s">
        <v>1473</v>
      </c>
      <c r="B532" s="53">
        <v>462001060000</v>
      </c>
    </row>
    <row r="533" spans="1:2" x14ac:dyDescent="0.25">
      <c r="A533" t="s">
        <v>1474</v>
      </c>
      <c r="B533" s="53">
        <v>131301040000</v>
      </c>
    </row>
    <row r="534" spans="1:2" x14ac:dyDescent="0.25">
      <c r="A534" t="s">
        <v>1475</v>
      </c>
      <c r="B534" s="53">
        <v>60601040000</v>
      </c>
    </row>
    <row r="535" spans="1:2" x14ac:dyDescent="0.25">
      <c r="A535" t="s">
        <v>504</v>
      </c>
      <c r="B535" s="53">
        <v>800000059923</v>
      </c>
    </row>
    <row r="536" spans="1:2" x14ac:dyDescent="0.25">
      <c r="A536" t="s">
        <v>1476</v>
      </c>
      <c r="B536" s="53">
        <v>261401060000</v>
      </c>
    </row>
    <row r="537" spans="1:2" x14ac:dyDescent="0.25">
      <c r="A537" t="s">
        <v>1477</v>
      </c>
      <c r="B537" s="53">
        <v>280518030000</v>
      </c>
    </row>
    <row r="538" spans="1:2" x14ac:dyDescent="0.25">
      <c r="A538" t="s">
        <v>1478</v>
      </c>
      <c r="B538" s="53">
        <v>280504060000</v>
      </c>
    </row>
    <row r="539" spans="1:2" x14ac:dyDescent="0.25">
      <c r="A539" t="s">
        <v>1479</v>
      </c>
      <c r="B539" s="53">
        <v>660809030000</v>
      </c>
    </row>
    <row r="540" spans="1:2" x14ac:dyDescent="0.25">
      <c r="A540" t="s">
        <v>1480</v>
      </c>
      <c r="B540" s="53">
        <v>661904030000</v>
      </c>
    </row>
    <row r="541" spans="1:2" x14ac:dyDescent="0.25">
      <c r="A541" t="s">
        <v>1481</v>
      </c>
      <c r="B541" s="53">
        <v>580206020000</v>
      </c>
    </row>
    <row r="542" spans="1:2" x14ac:dyDescent="0.25">
      <c r="A542" t="s">
        <v>1598</v>
      </c>
      <c r="B542" s="53">
        <v>42901040000</v>
      </c>
    </row>
    <row r="543" spans="1:2" x14ac:dyDescent="0.25">
      <c r="A543" t="s">
        <v>469</v>
      </c>
      <c r="B543" s="53">
        <v>342500880007</v>
      </c>
    </row>
    <row r="544" spans="1:2" x14ac:dyDescent="0.25">
      <c r="A544" t="s">
        <v>1630</v>
      </c>
      <c r="B544" s="53">
        <v>512902060000</v>
      </c>
    </row>
    <row r="545" spans="1:2" x14ac:dyDescent="0.25">
      <c r="A545" t="s">
        <v>1482</v>
      </c>
      <c r="B545" s="53">
        <v>131500010000</v>
      </c>
    </row>
    <row r="546" spans="1:2" x14ac:dyDescent="0.25">
      <c r="A546" t="s">
        <v>1633</v>
      </c>
      <c r="B546" s="53">
        <v>572301040000</v>
      </c>
    </row>
    <row r="547" spans="1:2" x14ac:dyDescent="0.25">
      <c r="A547" t="s">
        <v>1483</v>
      </c>
      <c r="B547" s="53">
        <v>800000057482</v>
      </c>
    </row>
    <row r="548" spans="1:2" x14ac:dyDescent="0.25">
      <c r="A548" t="s">
        <v>1484</v>
      </c>
      <c r="B548" s="53">
        <v>342800880050</v>
      </c>
    </row>
    <row r="549" spans="1:2" x14ac:dyDescent="0.25">
      <c r="A549" t="s">
        <v>1485</v>
      </c>
      <c r="B549" s="53">
        <v>461801040000</v>
      </c>
    </row>
    <row r="550" spans="1:2" x14ac:dyDescent="0.25">
      <c r="A550" t="s">
        <v>1486</v>
      </c>
      <c r="B550" s="53">
        <v>480503040000</v>
      </c>
    </row>
    <row r="551" spans="1:2" x14ac:dyDescent="0.25">
      <c r="A551" t="s">
        <v>1487</v>
      </c>
      <c r="B551" s="53">
        <v>342800880067</v>
      </c>
    </row>
    <row r="552" spans="1:2" x14ac:dyDescent="0.25">
      <c r="A552" t="s">
        <v>1488</v>
      </c>
      <c r="B552" s="53">
        <v>630902030000</v>
      </c>
    </row>
    <row r="553" spans="1:2" x14ac:dyDescent="0.25">
      <c r="A553" t="s">
        <v>438</v>
      </c>
      <c r="B553" s="53">
        <v>43011020000</v>
      </c>
    </row>
    <row r="554" spans="1:2" x14ac:dyDescent="0.25">
      <c r="A554" t="s">
        <v>700</v>
      </c>
      <c r="B554" s="53">
        <v>43001040000</v>
      </c>
    </row>
    <row r="555" spans="1:2" x14ac:dyDescent="0.25">
      <c r="A555" t="s">
        <v>701</v>
      </c>
      <c r="B555" s="53">
        <v>651503040000</v>
      </c>
    </row>
    <row r="556" spans="1:2" x14ac:dyDescent="0.25">
      <c r="A556" t="s">
        <v>398</v>
      </c>
      <c r="B556" s="53">
        <v>310400995515</v>
      </c>
    </row>
    <row r="557" spans="1:2" x14ac:dyDescent="0.25">
      <c r="A557" t="s">
        <v>1489</v>
      </c>
      <c r="B557" s="53">
        <v>491200010000</v>
      </c>
    </row>
    <row r="558" spans="1:2" x14ac:dyDescent="0.25">
      <c r="A558" t="s">
        <v>1490</v>
      </c>
      <c r="B558" s="53">
        <v>331500880009</v>
      </c>
    </row>
    <row r="559" spans="1:2" x14ac:dyDescent="0.25">
      <c r="A559" t="s">
        <v>1491</v>
      </c>
      <c r="B559" s="53">
        <v>580602040000</v>
      </c>
    </row>
    <row r="560" spans="1:2" x14ac:dyDescent="0.25">
      <c r="A560" t="s">
        <v>487</v>
      </c>
      <c r="B560" s="53">
        <v>261600999444</v>
      </c>
    </row>
    <row r="561" spans="1:2" x14ac:dyDescent="0.25">
      <c r="A561" t="s">
        <v>702</v>
      </c>
      <c r="B561" s="53">
        <v>261600010000</v>
      </c>
    </row>
    <row r="562" spans="1:2" x14ac:dyDescent="0.25">
      <c r="A562" t="s">
        <v>1492</v>
      </c>
      <c r="B562" s="53">
        <v>261600881000</v>
      </c>
    </row>
    <row r="563" spans="1:2" x14ac:dyDescent="0.25">
      <c r="A563" t="s">
        <v>356</v>
      </c>
      <c r="B563" s="53">
        <v>500402229315</v>
      </c>
    </row>
    <row r="564" spans="1:2" x14ac:dyDescent="0.25">
      <c r="A564" t="s">
        <v>657</v>
      </c>
      <c r="B564" s="53">
        <v>411800010000</v>
      </c>
    </row>
    <row r="565" spans="1:2" x14ac:dyDescent="0.25">
      <c r="A565" t="s">
        <v>1653</v>
      </c>
      <c r="B565" s="53">
        <v>800000087263</v>
      </c>
    </row>
    <row r="566" spans="1:2" x14ac:dyDescent="0.25">
      <c r="A566" t="s">
        <v>1493</v>
      </c>
      <c r="B566" s="53">
        <v>280403030000</v>
      </c>
    </row>
    <row r="567" spans="1:2" x14ac:dyDescent="0.25">
      <c r="A567" t="s">
        <v>1494</v>
      </c>
      <c r="B567" s="53">
        <v>530515060000</v>
      </c>
    </row>
    <row r="568" spans="1:2" x14ac:dyDescent="0.25">
      <c r="A568" t="s">
        <v>1495</v>
      </c>
      <c r="B568" s="53">
        <v>121502040000</v>
      </c>
    </row>
    <row r="569" spans="1:2" x14ac:dyDescent="0.25">
      <c r="A569" t="s">
        <v>1496</v>
      </c>
      <c r="B569" s="53">
        <v>661800010000</v>
      </c>
    </row>
    <row r="570" spans="1:2" x14ac:dyDescent="0.25">
      <c r="A570" t="s">
        <v>347</v>
      </c>
      <c r="B570" s="53">
        <v>800000056017</v>
      </c>
    </row>
    <row r="571" spans="1:2" x14ac:dyDescent="0.25">
      <c r="A571" t="s">
        <v>1648</v>
      </c>
      <c r="B571" s="53">
        <v>800000059833</v>
      </c>
    </row>
    <row r="572" spans="1:2" x14ac:dyDescent="0.25">
      <c r="A572" t="s">
        <v>1497</v>
      </c>
      <c r="B572" s="53">
        <v>580205060000</v>
      </c>
    </row>
    <row r="573" spans="1:2" x14ac:dyDescent="0.25">
      <c r="A573" t="s">
        <v>1498</v>
      </c>
      <c r="B573" s="53">
        <v>580305020000</v>
      </c>
    </row>
    <row r="574" spans="1:2" x14ac:dyDescent="0.25">
      <c r="A574" t="s">
        <v>586</v>
      </c>
      <c r="B574" s="53">
        <v>662300997808</v>
      </c>
    </row>
    <row r="575" spans="1:2" x14ac:dyDescent="0.25">
      <c r="A575" t="s">
        <v>1499</v>
      </c>
      <c r="B575" s="53">
        <v>43200050000</v>
      </c>
    </row>
    <row r="576" spans="1:2" x14ac:dyDescent="0.25">
      <c r="A576" t="s">
        <v>1500</v>
      </c>
      <c r="B576" s="53">
        <v>161201040000</v>
      </c>
    </row>
    <row r="577" spans="1:2" x14ac:dyDescent="0.25">
      <c r="A577" t="s">
        <v>1501</v>
      </c>
      <c r="B577" s="53">
        <v>161401060000</v>
      </c>
    </row>
    <row r="578" spans="1:2" x14ac:dyDescent="0.25">
      <c r="A578" t="s">
        <v>1502</v>
      </c>
      <c r="B578" s="53">
        <v>580504030000</v>
      </c>
    </row>
    <row r="579" spans="1:2" x14ac:dyDescent="0.25">
      <c r="A579" t="s">
        <v>1503</v>
      </c>
      <c r="B579" s="53">
        <v>530501060000</v>
      </c>
    </row>
    <row r="580" spans="1:2" x14ac:dyDescent="0.25">
      <c r="A580" t="s">
        <v>1631</v>
      </c>
      <c r="B580" s="53">
        <v>530600010000</v>
      </c>
    </row>
    <row r="581" spans="1:2" x14ac:dyDescent="0.25">
      <c r="A581" t="s">
        <v>1504</v>
      </c>
      <c r="B581" s="53">
        <v>470901040000</v>
      </c>
    </row>
    <row r="582" spans="1:2" x14ac:dyDescent="0.25">
      <c r="A582" t="s">
        <v>1505</v>
      </c>
      <c r="B582" s="53">
        <v>491501040000</v>
      </c>
    </row>
    <row r="583" spans="1:2" x14ac:dyDescent="0.25">
      <c r="A583" t="s">
        <v>587</v>
      </c>
      <c r="B583" s="53">
        <v>261701167030</v>
      </c>
    </row>
    <row r="584" spans="1:2" x14ac:dyDescent="0.25">
      <c r="A584" t="s">
        <v>1506</v>
      </c>
      <c r="B584" s="53">
        <v>521701040000</v>
      </c>
    </row>
    <row r="585" spans="1:2" x14ac:dyDescent="0.25">
      <c r="A585" t="s">
        <v>1507</v>
      </c>
      <c r="B585" s="53">
        <v>530202060000</v>
      </c>
    </row>
    <row r="586" spans="1:2" x14ac:dyDescent="0.25">
      <c r="A586" t="s">
        <v>1508</v>
      </c>
      <c r="B586" s="53">
        <v>280206030000</v>
      </c>
    </row>
    <row r="587" spans="1:2" x14ac:dyDescent="0.25">
      <c r="A587" t="s">
        <v>468</v>
      </c>
      <c r="B587" s="53">
        <v>342500880004</v>
      </c>
    </row>
    <row r="588" spans="1:2" x14ac:dyDescent="0.25">
      <c r="A588" t="s">
        <v>1509</v>
      </c>
      <c r="B588" s="53">
        <v>353100880025</v>
      </c>
    </row>
    <row r="589" spans="1:2" x14ac:dyDescent="0.25">
      <c r="A589" t="s">
        <v>1510</v>
      </c>
      <c r="B589" s="53">
        <v>280252070000</v>
      </c>
    </row>
    <row r="590" spans="1:2" x14ac:dyDescent="0.25">
      <c r="A590" t="s">
        <v>1636</v>
      </c>
      <c r="B590" s="53">
        <v>580701020000</v>
      </c>
    </row>
    <row r="591" spans="1:2" x14ac:dyDescent="0.25">
      <c r="A591" t="s">
        <v>1614</v>
      </c>
      <c r="B591" s="53">
        <v>310200890009</v>
      </c>
    </row>
    <row r="592" spans="1:2" x14ac:dyDescent="0.25">
      <c r="A592" t="s">
        <v>1511</v>
      </c>
      <c r="B592" s="53">
        <v>331500229762</v>
      </c>
    </row>
    <row r="593" spans="1:2" x14ac:dyDescent="0.25">
      <c r="A593" t="s">
        <v>1512</v>
      </c>
      <c r="B593" s="53">
        <v>520302060000</v>
      </c>
    </row>
    <row r="594" spans="1:2" x14ac:dyDescent="0.25">
      <c r="A594" t="s">
        <v>1513</v>
      </c>
      <c r="B594" s="53">
        <v>82001040000</v>
      </c>
    </row>
    <row r="595" spans="1:2" x14ac:dyDescent="0.25">
      <c r="A595" t="s">
        <v>383</v>
      </c>
      <c r="B595" s="53">
        <v>342500998958</v>
      </c>
    </row>
    <row r="596" spans="1:2" x14ac:dyDescent="0.25">
      <c r="A596" t="s">
        <v>1514</v>
      </c>
      <c r="B596" s="53">
        <v>121601060000</v>
      </c>
    </row>
    <row r="597" spans="1:2" x14ac:dyDescent="0.25">
      <c r="A597" t="s">
        <v>1515</v>
      </c>
      <c r="B597" s="53">
        <v>800000060831</v>
      </c>
    </row>
    <row r="598" spans="1:2" x14ac:dyDescent="0.25">
      <c r="A598" t="s">
        <v>471</v>
      </c>
      <c r="B598" s="53">
        <v>342400880025</v>
      </c>
    </row>
    <row r="599" spans="1:2" x14ac:dyDescent="0.25">
      <c r="A599" t="s">
        <v>1516</v>
      </c>
      <c r="B599" s="53">
        <v>580801060000</v>
      </c>
    </row>
    <row r="600" spans="1:2" x14ac:dyDescent="0.25">
      <c r="A600" t="s">
        <v>1517</v>
      </c>
      <c r="B600" s="53">
        <v>651201060000</v>
      </c>
    </row>
    <row r="601" spans="1:2" x14ac:dyDescent="0.25">
      <c r="A601" t="s">
        <v>1518</v>
      </c>
      <c r="B601" s="53">
        <v>662101060000</v>
      </c>
    </row>
    <row r="602" spans="1:2" x14ac:dyDescent="0.25">
      <c r="A602" t="s">
        <v>1519</v>
      </c>
      <c r="B602" s="53">
        <v>10601060000</v>
      </c>
    </row>
    <row r="603" spans="1:2" x14ac:dyDescent="0.25">
      <c r="A603" t="s">
        <v>1520</v>
      </c>
      <c r="B603" s="53">
        <v>580235060000</v>
      </c>
    </row>
    <row r="604" spans="1:2" x14ac:dyDescent="0.25">
      <c r="A604" t="s">
        <v>1521</v>
      </c>
      <c r="B604" s="53">
        <v>521401040000</v>
      </c>
    </row>
    <row r="605" spans="1:2" x14ac:dyDescent="0.25">
      <c r="A605" t="s">
        <v>661</v>
      </c>
      <c r="B605" s="53">
        <v>580413030000</v>
      </c>
    </row>
    <row r="606" spans="1:2" x14ac:dyDescent="0.25">
      <c r="A606" t="s">
        <v>1522</v>
      </c>
      <c r="B606" s="53">
        <v>220101040000</v>
      </c>
    </row>
    <row r="607" spans="1:2" x14ac:dyDescent="0.25">
      <c r="A607" t="s">
        <v>1523</v>
      </c>
      <c r="B607" s="53">
        <v>121702040000</v>
      </c>
    </row>
    <row r="608" spans="1:2" x14ac:dyDescent="0.25">
      <c r="A608" t="s">
        <v>1524</v>
      </c>
      <c r="B608" s="53">
        <v>560501040000</v>
      </c>
    </row>
    <row r="609" spans="1:2" x14ac:dyDescent="0.25">
      <c r="A609" t="s">
        <v>1525</v>
      </c>
      <c r="B609" s="53">
        <v>580906030000</v>
      </c>
    </row>
    <row r="610" spans="1:2" x14ac:dyDescent="0.25">
      <c r="A610" t="s">
        <v>1651</v>
      </c>
      <c r="B610" s="53">
        <v>800000084183</v>
      </c>
    </row>
    <row r="611" spans="1:2" x14ac:dyDescent="0.25">
      <c r="A611" t="s">
        <v>1526</v>
      </c>
      <c r="B611" s="53">
        <v>131602020000</v>
      </c>
    </row>
    <row r="612" spans="1:2" x14ac:dyDescent="0.25">
      <c r="A612" t="s">
        <v>1527</v>
      </c>
      <c r="B612" s="53">
        <v>332000880047</v>
      </c>
    </row>
    <row r="613" spans="1:2" x14ac:dyDescent="0.25">
      <c r="A613" t="s">
        <v>459</v>
      </c>
      <c r="B613" s="53">
        <v>461300880003</v>
      </c>
    </row>
    <row r="614" spans="1:2" x14ac:dyDescent="0.25">
      <c r="A614" t="s">
        <v>1528</v>
      </c>
      <c r="B614" s="53">
        <v>600801040000</v>
      </c>
    </row>
    <row r="615" spans="1:2" x14ac:dyDescent="0.25">
      <c r="A615" t="s">
        <v>1529</v>
      </c>
      <c r="B615" s="53">
        <v>800000059232</v>
      </c>
    </row>
    <row r="616" spans="1:2" x14ac:dyDescent="0.25">
      <c r="A616" t="s">
        <v>1623</v>
      </c>
      <c r="B616" s="53">
        <v>471101997806</v>
      </c>
    </row>
    <row r="617" spans="1:2" x14ac:dyDescent="0.25">
      <c r="A617" t="s">
        <v>1530</v>
      </c>
      <c r="B617" s="53">
        <v>580304020000</v>
      </c>
    </row>
    <row r="618" spans="1:2" x14ac:dyDescent="0.25">
      <c r="A618" t="s">
        <v>1531</v>
      </c>
      <c r="B618" s="53">
        <v>141101060000</v>
      </c>
    </row>
    <row r="619" spans="1:2" x14ac:dyDescent="0.25">
      <c r="A619" t="s">
        <v>351</v>
      </c>
      <c r="B619" s="53">
        <v>10100115658</v>
      </c>
    </row>
    <row r="620" spans="1:2" x14ac:dyDescent="0.25">
      <c r="A620" t="s">
        <v>1532</v>
      </c>
      <c r="B620" s="53">
        <v>10100997791</v>
      </c>
    </row>
    <row r="621" spans="1:2" x14ac:dyDescent="0.25">
      <c r="A621" t="s">
        <v>1533</v>
      </c>
      <c r="B621" s="53">
        <v>342800999245</v>
      </c>
    </row>
    <row r="622" spans="1:2" x14ac:dyDescent="0.25">
      <c r="A622" t="s">
        <v>417</v>
      </c>
      <c r="B622" s="53">
        <v>10623995677</v>
      </c>
    </row>
    <row r="623" spans="1:2" x14ac:dyDescent="0.25">
      <c r="A623" t="s">
        <v>353</v>
      </c>
      <c r="B623" s="53">
        <v>500301145260</v>
      </c>
    </row>
    <row r="624" spans="1:2" x14ac:dyDescent="0.25">
      <c r="A624" t="s">
        <v>1534</v>
      </c>
      <c r="B624" s="53">
        <v>342600880146</v>
      </c>
    </row>
    <row r="625" spans="1:2" x14ac:dyDescent="0.25">
      <c r="A625" t="s">
        <v>413</v>
      </c>
      <c r="B625" s="53">
        <v>140600999087</v>
      </c>
    </row>
    <row r="626" spans="1:2" x14ac:dyDescent="0.25">
      <c r="A626" t="s">
        <v>1535</v>
      </c>
      <c r="B626" s="53">
        <v>310200880023</v>
      </c>
    </row>
    <row r="627" spans="1:2" x14ac:dyDescent="0.25">
      <c r="A627" t="s">
        <v>1536</v>
      </c>
      <c r="B627" s="53">
        <v>353100888208</v>
      </c>
    </row>
    <row r="628" spans="1:2" x14ac:dyDescent="0.25">
      <c r="A628" t="s">
        <v>1537</v>
      </c>
      <c r="B628" s="53">
        <v>800000069991</v>
      </c>
    </row>
    <row r="629" spans="1:2" x14ac:dyDescent="0.25">
      <c r="A629" t="s">
        <v>488</v>
      </c>
      <c r="B629" s="53">
        <v>260803880009</v>
      </c>
    </row>
    <row r="630" spans="1:2" x14ac:dyDescent="0.25">
      <c r="A630" t="s">
        <v>470</v>
      </c>
      <c r="B630" s="53">
        <v>342500880220</v>
      </c>
    </row>
    <row r="631" spans="1:2" x14ac:dyDescent="0.25">
      <c r="A631" t="s">
        <v>1538</v>
      </c>
      <c r="B631" s="53">
        <v>522001040000</v>
      </c>
    </row>
    <row r="632" spans="1:2" x14ac:dyDescent="0.25">
      <c r="A632" t="s">
        <v>457</v>
      </c>
      <c r="B632" s="53">
        <v>490301880029</v>
      </c>
    </row>
    <row r="633" spans="1:2" x14ac:dyDescent="0.25">
      <c r="A633" t="s">
        <v>1539</v>
      </c>
      <c r="B633" s="53">
        <v>580602640003</v>
      </c>
    </row>
    <row r="634" spans="1:2" x14ac:dyDescent="0.25">
      <c r="A634" t="s">
        <v>371</v>
      </c>
      <c r="B634" s="53">
        <v>500304998107</v>
      </c>
    </row>
    <row r="635" spans="1:2" x14ac:dyDescent="0.25">
      <c r="A635" t="s">
        <v>1540</v>
      </c>
      <c r="B635" s="53">
        <v>342900880355</v>
      </c>
    </row>
    <row r="636" spans="1:2" x14ac:dyDescent="0.25">
      <c r="A636" t="s">
        <v>1541</v>
      </c>
      <c r="B636" s="53">
        <v>800000075016</v>
      </c>
    </row>
    <row r="637" spans="1:2" x14ac:dyDescent="0.25">
      <c r="A637" t="s">
        <v>1542</v>
      </c>
      <c r="B637" s="53">
        <v>321100880071</v>
      </c>
    </row>
    <row r="638" spans="1:2" x14ac:dyDescent="0.25">
      <c r="A638" t="s">
        <v>1543</v>
      </c>
      <c r="B638" s="53">
        <v>140207060000</v>
      </c>
    </row>
    <row r="639" spans="1:2" x14ac:dyDescent="0.25">
      <c r="A639" t="s">
        <v>1544</v>
      </c>
      <c r="B639" s="53">
        <v>280502060000</v>
      </c>
    </row>
    <row r="640" spans="1:2" x14ac:dyDescent="0.25">
      <c r="A640" t="s">
        <v>667</v>
      </c>
      <c r="B640" s="53">
        <v>421800010000</v>
      </c>
    </row>
    <row r="641" spans="1:2" x14ac:dyDescent="0.25">
      <c r="A641" t="s">
        <v>1600</v>
      </c>
      <c r="B641" s="53">
        <v>100501040000</v>
      </c>
    </row>
    <row r="642" spans="1:2" x14ac:dyDescent="0.25">
      <c r="A642" t="s">
        <v>1545</v>
      </c>
      <c r="B642" s="53">
        <v>660401030000</v>
      </c>
    </row>
    <row r="643" spans="1:2" x14ac:dyDescent="0.25">
      <c r="A643" t="s">
        <v>1546</v>
      </c>
      <c r="B643" s="53">
        <v>91200880023</v>
      </c>
    </row>
    <row r="644" spans="1:2" x14ac:dyDescent="0.25">
      <c r="A644" t="s">
        <v>1604</v>
      </c>
      <c r="B644" s="53">
        <v>140203998223</v>
      </c>
    </row>
    <row r="645" spans="1:2" x14ac:dyDescent="0.25">
      <c r="A645" t="s">
        <v>1643</v>
      </c>
      <c r="B645" s="53">
        <v>800000056683</v>
      </c>
    </row>
    <row r="646" spans="1:2" x14ac:dyDescent="0.25">
      <c r="A646" t="s">
        <v>480</v>
      </c>
      <c r="B646" s="53">
        <v>320800880021</v>
      </c>
    </row>
    <row r="647" spans="1:2" x14ac:dyDescent="0.25">
      <c r="A647" t="s">
        <v>477</v>
      </c>
      <c r="B647" s="53">
        <v>331500880044</v>
      </c>
    </row>
    <row r="648" spans="1:2" x14ac:dyDescent="0.25">
      <c r="A648" t="s">
        <v>1547</v>
      </c>
      <c r="B648" s="53">
        <v>800000060442</v>
      </c>
    </row>
    <row r="649" spans="1:2" x14ac:dyDescent="0.25">
      <c r="A649" t="s">
        <v>481</v>
      </c>
      <c r="B649" s="53">
        <v>320800880095</v>
      </c>
    </row>
    <row r="650" spans="1:2" x14ac:dyDescent="0.25">
      <c r="A650" t="s">
        <v>1548</v>
      </c>
      <c r="B650" s="53">
        <v>580201060000</v>
      </c>
    </row>
    <row r="651" spans="1:2" x14ac:dyDescent="0.25">
      <c r="A651" t="s">
        <v>1549</v>
      </c>
      <c r="B651" s="53">
        <v>800000063931</v>
      </c>
    </row>
    <row r="652" spans="1:2" x14ac:dyDescent="0.25">
      <c r="A652" t="s">
        <v>1550</v>
      </c>
      <c r="B652" s="53">
        <v>151501060000</v>
      </c>
    </row>
    <row r="653" spans="1:2" x14ac:dyDescent="0.25">
      <c r="A653" t="s">
        <v>1618</v>
      </c>
      <c r="B653" s="53">
        <v>342800996069</v>
      </c>
    </row>
    <row r="654" spans="1:2" x14ac:dyDescent="0.25">
      <c r="A654" t="s">
        <v>1551</v>
      </c>
      <c r="B654" s="53">
        <v>411504997416</v>
      </c>
    </row>
    <row r="655" spans="1:2" x14ac:dyDescent="0.25">
      <c r="A655" t="s">
        <v>1552</v>
      </c>
      <c r="B655" s="53">
        <v>591201040000</v>
      </c>
    </row>
    <row r="656" spans="1:2" x14ac:dyDescent="0.25">
      <c r="A656" t="s">
        <v>1553</v>
      </c>
      <c r="B656" s="53">
        <v>491700010000</v>
      </c>
    </row>
    <row r="657" spans="1:2" x14ac:dyDescent="0.25">
      <c r="A657" t="s">
        <v>1554</v>
      </c>
      <c r="B657" s="53">
        <v>580410997795</v>
      </c>
    </row>
    <row r="658" spans="1:2" x14ac:dyDescent="0.25">
      <c r="A658" t="s">
        <v>492</v>
      </c>
      <c r="B658" s="53">
        <v>50100880085</v>
      </c>
    </row>
    <row r="659" spans="1:2" x14ac:dyDescent="0.25">
      <c r="A659" t="s">
        <v>1555</v>
      </c>
      <c r="B659" s="53">
        <v>70600880013</v>
      </c>
    </row>
    <row r="660" spans="1:2" x14ac:dyDescent="0.25">
      <c r="A660" t="s">
        <v>460</v>
      </c>
      <c r="B660" s="53">
        <v>430700997762</v>
      </c>
    </row>
    <row r="661" spans="1:2" x14ac:dyDescent="0.25">
      <c r="A661" t="s">
        <v>1556</v>
      </c>
      <c r="B661" s="53">
        <v>280208997798</v>
      </c>
    </row>
    <row r="662" spans="1:2" x14ac:dyDescent="0.25">
      <c r="A662" t="s">
        <v>424</v>
      </c>
      <c r="B662" s="53">
        <v>400800990032</v>
      </c>
    </row>
    <row r="663" spans="1:2" x14ac:dyDescent="0.25">
      <c r="A663" t="s">
        <v>393</v>
      </c>
      <c r="B663" s="53">
        <v>310200999413</v>
      </c>
    </row>
    <row r="664" spans="1:2" x14ac:dyDescent="0.25">
      <c r="A664" t="s">
        <v>379</v>
      </c>
      <c r="B664" s="53">
        <v>342900997801</v>
      </c>
    </row>
    <row r="665" spans="1:2" x14ac:dyDescent="0.25">
      <c r="A665" t="s">
        <v>346</v>
      </c>
      <c r="B665" s="53">
        <v>261600998086</v>
      </c>
    </row>
    <row r="666" spans="1:2" x14ac:dyDescent="0.25">
      <c r="A666" t="s">
        <v>365</v>
      </c>
      <c r="B666" s="53">
        <v>620600998101</v>
      </c>
    </row>
    <row r="667" spans="1:2" x14ac:dyDescent="0.25">
      <c r="A667" t="s">
        <v>1557</v>
      </c>
      <c r="B667" s="53">
        <v>480102880019</v>
      </c>
    </row>
    <row r="668" spans="1:2" x14ac:dyDescent="0.25">
      <c r="A668" t="s">
        <v>1558</v>
      </c>
      <c r="B668" s="53">
        <v>662200880200</v>
      </c>
    </row>
    <row r="669" spans="1:2" x14ac:dyDescent="0.25">
      <c r="A669" t="s">
        <v>1559</v>
      </c>
      <c r="B669" s="53">
        <v>280202030000</v>
      </c>
    </row>
    <row r="670" spans="1:2" x14ac:dyDescent="0.25">
      <c r="A670" t="s">
        <v>1560</v>
      </c>
      <c r="B670" s="53">
        <v>331700880056</v>
      </c>
    </row>
    <row r="671" spans="1:2" x14ac:dyDescent="0.25">
      <c r="A671" t="s">
        <v>1561</v>
      </c>
      <c r="B671" s="53">
        <v>800000074113</v>
      </c>
    </row>
    <row r="672" spans="1:2" x14ac:dyDescent="0.25">
      <c r="A672" t="s">
        <v>597</v>
      </c>
      <c r="B672" s="53">
        <v>412300999379</v>
      </c>
    </row>
    <row r="673" spans="1:2" x14ac:dyDescent="0.25">
      <c r="A673" t="s">
        <v>1562</v>
      </c>
      <c r="B673" s="53">
        <v>412300010000</v>
      </c>
    </row>
    <row r="674" spans="1:2" x14ac:dyDescent="0.25">
      <c r="A674" t="s">
        <v>1563</v>
      </c>
      <c r="B674" s="53">
        <v>280213020000</v>
      </c>
    </row>
    <row r="675" spans="1:2" x14ac:dyDescent="0.25">
      <c r="A675" t="s">
        <v>1564</v>
      </c>
      <c r="B675" s="53">
        <v>280230020000</v>
      </c>
    </row>
    <row r="676" spans="1:2" x14ac:dyDescent="0.25">
      <c r="A676" t="s">
        <v>372</v>
      </c>
      <c r="B676" s="53">
        <v>490804998235</v>
      </c>
    </row>
    <row r="677" spans="1:2" x14ac:dyDescent="0.25">
      <c r="A677" t="s">
        <v>1565</v>
      </c>
      <c r="B677" s="53">
        <v>280502998059</v>
      </c>
    </row>
    <row r="678" spans="1:2" x14ac:dyDescent="0.25">
      <c r="A678" t="s">
        <v>1566</v>
      </c>
      <c r="B678" s="53">
        <v>431701060000</v>
      </c>
    </row>
    <row r="679" spans="1:2" x14ac:dyDescent="0.25">
      <c r="A679" t="s">
        <v>1567</v>
      </c>
      <c r="B679" s="53">
        <v>260501996191</v>
      </c>
    </row>
    <row r="680" spans="1:2" x14ac:dyDescent="0.25">
      <c r="A680" t="s">
        <v>486</v>
      </c>
      <c r="B680" s="53">
        <v>310100880025</v>
      </c>
    </row>
    <row r="681" spans="1:2" x14ac:dyDescent="0.25">
      <c r="A681" t="s">
        <v>464</v>
      </c>
      <c r="B681" s="53">
        <v>353100880287</v>
      </c>
    </row>
    <row r="682" spans="1:2" x14ac:dyDescent="0.25">
      <c r="A682" t="s">
        <v>1568</v>
      </c>
      <c r="B682" s="53">
        <v>280223030000</v>
      </c>
    </row>
    <row r="683" spans="1:2" x14ac:dyDescent="0.25">
      <c r="A683" t="s">
        <v>1569</v>
      </c>
      <c r="B683" s="53">
        <v>132101060000</v>
      </c>
    </row>
    <row r="684" spans="1:2" x14ac:dyDescent="0.25">
      <c r="A684" t="s">
        <v>473</v>
      </c>
      <c r="B684" s="53">
        <v>332100880054</v>
      </c>
    </row>
    <row r="685" spans="1:2" x14ac:dyDescent="0.25">
      <c r="A685" t="s">
        <v>1570</v>
      </c>
      <c r="B685" s="53">
        <v>522101030000</v>
      </c>
    </row>
    <row r="686" spans="1:2" x14ac:dyDescent="0.25">
      <c r="A686" t="s">
        <v>1571</v>
      </c>
      <c r="B686" s="53">
        <v>222000010000</v>
      </c>
    </row>
    <row r="687" spans="1:2" x14ac:dyDescent="0.25">
      <c r="A687" t="s">
        <v>1572</v>
      </c>
      <c r="B687" s="53">
        <v>11200010000</v>
      </c>
    </row>
    <row r="688" spans="1:2" x14ac:dyDescent="0.25">
      <c r="A688" t="s">
        <v>1573</v>
      </c>
      <c r="B688" s="53">
        <v>550301060000</v>
      </c>
    </row>
    <row r="689" spans="1:2" x14ac:dyDescent="0.25">
      <c r="A689" t="s">
        <v>1574</v>
      </c>
      <c r="B689" s="53">
        <v>650801060000</v>
      </c>
    </row>
    <row r="690" spans="1:2" x14ac:dyDescent="0.25">
      <c r="A690" t="s">
        <v>1575</v>
      </c>
      <c r="B690" s="53">
        <v>261901060000</v>
      </c>
    </row>
    <row r="691" spans="1:2" x14ac:dyDescent="0.25">
      <c r="A691" t="s">
        <v>1576</v>
      </c>
      <c r="B691" s="53">
        <v>661500880029</v>
      </c>
    </row>
    <row r="692" spans="1:2" x14ac:dyDescent="0.25">
      <c r="A692" t="s">
        <v>1577</v>
      </c>
      <c r="B692" s="53">
        <v>580102030000</v>
      </c>
    </row>
    <row r="693" spans="1:2" x14ac:dyDescent="0.25">
      <c r="A693" t="s">
        <v>1612</v>
      </c>
      <c r="B693" s="53">
        <v>280227030000</v>
      </c>
    </row>
    <row r="694" spans="1:2" x14ac:dyDescent="0.25">
      <c r="A694" t="s">
        <v>1578</v>
      </c>
      <c r="B694" s="53">
        <v>260803060000</v>
      </c>
    </row>
    <row r="695" spans="1:2" x14ac:dyDescent="0.25">
      <c r="A695" t="s">
        <v>1579</v>
      </c>
      <c r="B695" s="53">
        <v>280401030000</v>
      </c>
    </row>
    <row r="696" spans="1:2" x14ac:dyDescent="0.25">
      <c r="A696" t="s">
        <v>1580</v>
      </c>
      <c r="B696" s="53">
        <v>662200640002</v>
      </c>
    </row>
    <row r="697" spans="1:2" x14ac:dyDescent="0.25">
      <c r="A697" t="s">
        <v>1581</v>
      </c>
      <c r="B697" s="53">
        <v>661301997807</v>
      </c>
    </row>
    <row r="698" spans="1:2" x14ac:dyDescent="0.25">
      <c r="A698" t="s">
        <v>1582</v>
      </c>
      <c r="B698" s="53">
        <v>662300997779</v>
      </c>
    </row>
    <row r="699" spans="1:2" x14ac:dyDescent="0.25">
      <c r="A699" t="s">
        <v>452</v>
      </c>
      <c r="B699" s="53">
        <v>530101880463</v>
      </c>
    </row>
    <row r="700" spans="1:2" x14ac:dyDescent="0.25">
      <c r="A700" t="s">
        <v>1583</v>
      </c>
      <c r="B700" s="53">
        <v>662200010000</v>
      </c>
    </row>
    <row r="701" spans="1:2" x14ac:dyDescent="0.25">
      <c r="A701" t="s">
        <v>368</v>
      </c>
      <c r="B701" s="53">
        <v>530515997783</v>
      </c>
    </row>
    <row r="702" spans="1:2" x14ac:dyDescent="0.25">
      <c r="A702" t="s">
        <v>1584</v>
      </c>
      <c r="B702" s="53">
        <v>580232030000</v>
      </c>
    </row>
    <row r="703" spans="1:2" x14ac:dyDescent="0.25">
      <c r="A703" t="s">
        <v>1585</v>
      </c>
      <c r="B703" s="53">
        <v>331400880380</v>
      </c>
    </row>
    <row r="704" spans="1:2" x14ac:dyDescent="0.25">
      <c r="A704" t="s">
        <v>707</v>
      </c>
      <c r="B704" s="53">
        <v>651402040000</v>
      </c>
    </row>
    <row r="705" spans="1:2" x14ac:dyDescent="0.25">
      <c r="A705" t="s">
        <v>1586</v>
      </c>
      <c r="B705" s="53">
        <v>140203060000</v>
      </c>
    </row>
    <row r="706" spans="1:2" x14ac:dyDescent="0.25">
      <c r="A706" t="s">
        <v>1587</v>
      </c>
      <c r="B706" s="53">
        <v>191401040000</v>
      </c>
    </row>
    <row r="707" spans="1:2" x14ac:dyDescent="0.25">
      <c r="A707" t="s">
        <v>404</v>
      </c>
      <c r="B707" s="53">
        <v>280209997260</v>
      </c>
    </row>
    <row r="708" spans="1:2" x14ac:dyDescent="0.25">
      <c r="A708" t="s">
        <v>1588</v>
      </c>
      <c r="B708" s="53">
        <v>800000059740</v>
      </c>
    </row>
    <row r="709" spans="1:2" x14ac:dyDescent="0.25">
      <c r="A709" t="s">
        <v>1589</v>
      </c>
      <c r="B709" s="53">
        <v>580109020000</v>
      </c>
    </row>
    <row r="710" spans="1:2" x14ac:dyDescent="0.25">
      <c r="A710" t="s">
        <v>1590</v>
      </c>
      <c r="B710" s="53">
        <v>332000630025</v>
      </c>
    </row>
    <row r="711" spans="1:2" x14ac:dyDescent="0.25">
      <c r="A711" t="s">
        <v>1591</v>
      </c>
      <c r="B711" s="53">
        <v>662300010000</v>
      </c>
    </row>
    <row r="712" spans="1:2" x14ac:dyDescent="0.25">
      <c r="A712" t="s">
        <v>1592</v>
      </c>
      <c r="B712" s="53">
        <v>43501060000</v>
      </c>
    </row>
    <row r="713" spans="1:2" x14ac:dyDescent="0.25">
      <c r="A713" t="s">
        <v>1593</v>
      </c>
      <c r="B713" s="53">
        <v>662402060000</v>
      </c>
    </row>
  </sheetData>
  <sortState xmlns:xlrd2="http://schemas.microsoft.com/office/spreadsheetml/2017/richdata2" ref="A4:B713">
    <sortCondition ref="A4:A713"/>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30"/>
  <sheetViews>
    <sheetView workbookViewId="0"/>
  </sheetViews>
  <sheetFormatPr defaultRowHeight="15" x14ac:dyDescent="0.25"/>
  <cols>
    <col min="1" max="1" width="2.7109375" customWidth="1"/>
    <col min="2" max="2" width="15.42578125" customWidth="1"/>
    <col min="3" max="3" width="34.28515625" customWidth="1"/>
    <col min="5" max="5" width="2.7109375" hidden="1" customWidth="1"/>
    <col min="6" max="6" width="40.42578125" hidden="1" customWidth="1"/>
    <col min="7" max="7" width="40.5703125" customWidth="1"/>
    <col min="8" max="8" width="15.42578125" customWidth="1"/>
    <col min="9" max="17" width="33.5703125" customWidth="1"/>
  </cols>
  <sheetData>
    <row r="1" spans="1:8" x14ac:dyDescent="0.25">
      <c r="A1" t="s">
        <v>532</v>
      </c>
      <c r="B1" s="26">
        <v>491700996816</v>
      </c>
      <c r="C1" t="s">
        <v>603</v>
      </c>
      <c r="D1" s="10">
        <v>9100</v>
      </c>
      <c r="E1" s="11" t="s">
        <v>817</v>
      </c>
      <c r="F1" t="str">
        <f t="shared" ref="F1:F32" si="0">CONCATENATE(C1,E1,D1)</f>
        <v>A CHILD'S PLACE AT UNITY HOU--9100</v>
      </c>
      <c r="G1" t="s">
        <v>154</v>
      </c>
      <c r="H1" s="26">
        <v>491700996816</v>
      </c>
    </row>
    <row r="2" spans="1:8" x14ac:dyDescent="0.25">
      <c r="A2" t="s">
        <v>532</v>
      </c>
      <c r="B2" s="26">
        <v>491700996816</v>
      </c>
      <c r="C2" t="s">
        <v>603</v>
      </c>
      <c r="D2" s="10">
        <v>9160</v>
      </c>
      <c r="E2" s="11" t="s">
        <v>817</v>
      </c>
      <c r="F2" t="str">
        <f t="shared" si="0"/>
        <v>A CHILD'S PLACE AT UNITY HOU--9160</v>
      </c>
      <c r="G2" t="s">
        <v>155</v>
      </c>
      <c r="H2" s="26">
        <v>491700996816</v>
      </c>
    </row>
    <row r="3" spans="1:8" x14ac:dyDescent="0.25">
      <c r="A3" t="s">
        <v>532</v>
      </c>
      <c r="B3" s="26">
        <v>491700996816</v>
      </c>
      <c r="C3" t="s">
        <v>603</v>
      </c>
      <c r="D3" s="10">
        <v>9165</v>
      </c>
      <c r="E3" s="11" t="s">
        <v>817</v>
      </c>
      <c r="F3" t="str">
        <f t="shared" si="0"/>
        <v>A CHILD'S PLACE AT UNITY HOU--9165</v>
      </c>
      <c r="G3" t="s">
        <v>156</v>
      </c>
      <c r="H3" s="26">
        <v>491700996816</v>
      </c>
    </row>
    <row r="4" spans="1:8" x14ac:dyDescent="0.25">
      <c r="A4" t="s">
        <v>532</v>
      </c>
      <c r="B4" s="26">
        <v>130801997760</v>
      </c>
      <c r="C4" t="s">
        <v>533</v>
      </c>
      <c r="D4" s="10">
        <v>9000</v>
      </c>
      <c r="E4" s="11" t="s">
        <v>817</v>
      </c>
      <c r="F4" t="str">
        <f t="shared" si="0"/>
        <v>ABILITIES FIRST INC (REHAB P--9000</v>
      </c>
      <c r="G4" t="s">
        <v>157</v>
      </c>
      <c r="H4" s="26">
        <v>130801997760</v>
      </c>
    </row>
    <row r="5" spans="1:8" x14ac:dyDescent="0.25">
      <c r="A5" t="s">
        <v>532</v>
      </c>
      <c r="B5" s="26">
        <v>130801997760</v>
      </c>
      <c r="C5" t="s">
        <v>533</v>
      </c>
      <c r="D5" s="10">
        <v>9100</v>
      </c>
      <c r="E5" s="11" t="s">
        <v>817</v>
      </c>
      <c r="F5" t="str">
        <f t="shared" si="0"/>
        <v>ABILITIES FIRST INC (REHAB P--9100</v>
      </c>
      <c r="G5" t="s">
        <v>158</v>
      </c>
      <c r="H5" s="26">
        <v>130801997760</v>
      </c>
    </row>
    <row r="6" spans="1:8" x14ac:dyDescent="0.25">
      <c r="A6" t="s">
        <v>532</v>
      </c>
      <c r="B6" s="26">
        <v>130801997760</v>
      </c>
      <c r="C6" t="s">
        <v>533</v>
      </c>
      <c r="D6" s="10">
        <v>9165</v>
      </c>
      <c r="E6" s="11" t="s">
        <v>817</v>
      </c>
      <c r="F6" t="str">
        <f t="shared" si="0"/>
        <v>ABILITIES FIRST INC (REHAB P--9165</v>
      </c>
      <c r="G6" t="s">
        <v>159</v>
      </c>
      <c r="H6" s="26">
        <v>130801997760</v>
      </c>
    </row>
    <row r="7" spans="1:8" x14ac:dyDescent="0.25">
      <c r="A7" t="s">
        <v>532</v>
      </c>
      <c r="B7" s="26">
        <v>421800997851</v>
      </c>
      <c r="C7" t="s">
        <v>674</v>
      </c>
      <c r="D7" s="10">
        <v>9161</v>
      </c>
      <c r="E7" s="11" t="s">
        <v>817</v>
      </c>
      <c r="F7" t="str">
        <f t="shared" si="0"/>
        <v>AccessCNY (frm Enable-UCP Sy--9161</v>
      </c>
      <c r="G7" t="s">
        <v>160</v>
      </c>
      <c r="H7" s="26">
        <v>421800997851</v>
      </c>
    </row>
    <row r="8" spans="1:8" x14ac:dyDescent="0.25">
      <c r="A8" t="s">
        <v>532</v>
      </c>
      <c r="B8" s="26">
        <v>421800997851</v>
      </c>
      <c r="C8" t="s">
        <v>674</v>
      </c>
      <c r="D8" s="10">
        <v>9165</v>
      </c>
      <c r="E8" s="11" t="s">
        <v>817</v>
      </c>
      <c r="F8" t="str">
        <f t="shared" si="0"/>
        <v>AccessCNY (frm Enable-UCP Sy--9165</v>
      </c>
      <c r="G8" t="s">
        <v>161</v>
      </c>
      <c r="H8" s="26">
        <v>421800997851</v>
      </c>
    </row>
    <row r="9" spans="1:8" x14ac:dyDescent="0.25">
      <c r="A9" t="s">
        <v>532</v>
      </c>
      <c r="B9" s="26">
        <v>580501880003</v>
      </c>
      <c r="C9" t="s">
        <v>606</v>
      </c>
      <c r="D9" s="10">
        <v>9100</v>
      </c>
      <c r="E9" s="11" t="s">
        <v>817</v>
      </c>
      <c r="F9" t="str">
        <f t="shared" si="0"/>
        <v>ADULTS/CHILD LEARN DEVEL DIS--9100</v>
      </c>
      <c r="G9" t="s">
        <v>162</v>
      </c>
      <c r="H9" s="26">
        <v>580501880003</v>
      </c>
    </row>
    <row r="10" spans="1:8" x14ac:dyDescent="0.25">
      <c r="A10" t="s">
        <v>532</v>
      </c>
      <c r="B10" s="26">
        <v>580501880003</v>
      </c>
      <c r="C10" t="s">
        <v>606</v>
      </c>
      <c r="D10" s="10">
        <v>9165</v>
      </c>
      <c r="E10" s="11" t="s">
        <v>817</v>
      </c>
      <c r="F10" t="str">
        <f t="shared" si="0"/>
        <v>ADULTS/CHILD LEARN DEVEL DIS--9165</v>
      </c>
      <c r="G10" t="s">
        <v>163</v>
      </c>
      <c r="H10" s="26">
        <v>580501880003</v>
      </c>
    </row>
    <row r="11" spans="1:8" x14ac:dyDescent="0.25">
      <c r="A11" t="s">
        <v>532</v>
      </c>
      <c r="B11" s="26">
        <v>130801996542</v>
      </c>
      <c r="C11" t="s">
        <v>416</v>
      </c>
      <c r="D11" s="10">
        <v>9002</v>
      </c>
      <c r="E11" s="11" t="s">
        <v>817</v>
      </c>
      <c r="F11" t="str">
        <f t="shared" si="0"/>
        <v>ANDERSON CENTER FOR AUTISM--9002</v>
      </c>
      <c r="G11" t="s">
        <v>164</v>
      </c>
      <c r="H11" s="26">
        <v>130801996542</v>
      </c>
    </row>
    <row r="12" spans="1:8" x14ac:dyDescent="0.25">
      <c r="A12" t="s">
        <v>532</v>
      </c>
      <c r="B12" s="26">
        <v>121901880078</v>
      </c>
      <c r="C12" t="s">
        <v>491</v>
      </c>
      <c r="D12" s="10">
        <v>9162</v>
      </c>
      <c r="E12" s="11" t="s">
        <v>817</v>
      </c>
      <c r="F12" t="str">
        <f t="shared" si="0"/>
        <v>ARC DELAWARE COUNTY--9162</v>
      </c>
      <c r="G12" t="s">
        <v>165</v>
      </c>
      <c r="H12" s="26">
        <v>121901880078</v>
      </c>
    </row>
    <row r="13" spans="1:8" x14ac:dyDescent="0.25">
      <c r="A13" t="s">
        <v>532</v>
      </c>
      <c r="B13" s="26">
        <v>160101880181</v>
      </c>
      <c r="C13" t="s">
        <v>607</v>
      </c>
      <c r="D13" s="10">
        <v>9100</v>
      </c>
      <c r="E13" s="11" t="s">
        <v>817</v>
      </c>
      <c r="F13" t="str">
        <f t="shared" si="0"/>
        <v>ARC FRANKLIN CO-ADIRONDACK A--9100</v>
      </c>
      <c r="G13" t="s">
        <v>166</v>
      </c>
      <c r="H13" s="26">
        <v>160101880181</v>
      </c>
    </row>
    <row r="14" spans="1:8" x14ac:dyDescent="0.25">
      <c r="A14" t="s">
        <v>532</v>
      </c>
      <c r="B14" s="26">
        <v>240401880043</v>
      </c>
      <c r="C14" t="s">
        <v>489</v>
      </c>
      <c r="D14" s="10">
        <v>9100</v>
      </c>
      <c r="E14" s="11" t="s">
        <v>817</v>
      </c>
      <c r="F14" t="str">
        <f t="shared" si="0"/>
        <v>ARC INC LIVINGSTON-WYO CHAP--9100</v>
      </c>
      <c r="G14" t="s">
        <v>167</v>
      </c>
      <c r="H14" s="26">
        <v>240401880043</v>
      </c>
    </row>
    <row r="15" spans="1:8" x14ac:dyDescent="0.25">
      <c r="A15" t="s">
        <v>532</v>
      </c>
      <c r="B15" s="26">
        <v>240401880043</v>
      </c>
      <c r="C15" t="s">
        <v>489</v>
      </c>
      <c r="D15" s="10">
        <v>9115</v>
      </c>
      <c r="E15" s="11" t="s">
        <v>817</v>
      </c>
      <c r="F15" t="str">
        <f t="shared" si="0"/>
        <v>ARC INC LIVINGSTON-WYO CHAP--9115</v>
      </c>
      <c r="G15" t="s">
        <v>168</v>
      </c>
      <c r="H15" s="26">
        <v>240401880043</v>
      </c>
    </row>
    <row r="16" spans="1:8" x14ac:dyDescent="0.25">
      <c r="A16" t="s">
        <v>532</v>
      </c>
      <c r="B16" s="26">
        <v>240401880043</v>
      </c>
      <c r="C16" t="s">
        <v>489</v>
      </c>
      <c r="D16" s="10">
        <v>9160</v>
      </c>
      <c r="E16" s="11" t="s">
        <v>817</v>
      </c>
      <c r="F16" t="str">
        <f t="shared" si="0"/>
        <v>ARC INC LIVINGSTON-WYO CHAP--9160</v>
      </c>
      <c r="G16" t="s">
        <v>169</v>
      </c>
      <c r="H16" s="26">
        <v>240401880043</v>
      </c>
    </row>
    <row r="17" spans="1:8" x14ac:dyDescent="0.25">
      <c r="A17" t="s">
        <v>532</v>
      </c>
      <c r="B17" s="26">
        <v>240401880043</v>
      </c>
      <c r="C17" t="s">
        <v>489</v>
      </c>
      <c r="D17" s="10">
        <v>9165</v>
      </c>
      <c r="E17" s="11" t="s">
        <v>817</v>
      </c>
      <c r="F17" t="str">
        <f t="shared" si="0"/>
        <v>ARC INC LIVINGSTON-WYO CHAP--9165</v>
      </c>
      <c r="G17" t="s">
        <v>170</v>
      </c>
      <c r="H17" s="26">
        <v>240401880043</v>
      </c>
    </row>
    <row r="18" spans="1:8" x14ac:dyDescent="0.25">
      <c r="A18" t="s">
        <v>532</v>
      </c>
      <c r="B18" s="26">
        <v>441000997719</v>
      </c>
      <c r="C18" t="s">
        <v>375</v>
      </c>
      <c r="D18" s="10">
        <v>9000</v>
      </c>
      <c r="E18" s="11" t="s">
        <v>817</v>
      </c>
      <c r="F18" t="str">
        <f t="shared" si="0"/>
        <v>ARC ORANGE COUNTY CHAPTER--9000</v>
      </c>
      <c r="G18" t="s">
        <v>171</v>
      </c>
      <c r="H18" s="26">
        <v>441000997719</v>
      </c>
    </row>
    <row r="19" spans="1:8" x14ac:dyDescent="0.25">
      <c r="A19" t="s">
        <v>532</v>
      </c>
      <c r="B19" s="26">
        <v>441000997719</v>
      </c>
      <c r="C19" t="s">
        <v>375</v>
      </c>
      <c r="D19" s="10">
        <v>9100</v>
      </c>
      <c r="E19" s="11" t="s">
        <v>817</v>
      </c>
      <c r="F19" t="str">
        <f t="shared" si="0"/>
        <v>ARC ORANGE COUNTY CHAPTER--9100</v>
      </c>
      <c r="G19" t="s">
        <v>172</v>
      </c>
      <c r="H19" s="26">
        <v>441000997719</v>
      </c>
    </row>
    <row r="20" spans="1:8" x14ac:dyDescent="0.25">
      <c r="A20" t="s">
        <v>532</v>
      </c>
      <c r="B20" s="26">
        <v>441000997719</v>
      </c>
      <c r="C20" t="s">
        <v>375</v>
      </c>
      <c r="D20" s="10">
        <v>9115</v>
      </c>
      <c r="E20" s="11" t="s">
        <v>817</v>
      </c>
      <c r="F20" t="str">
        <f t="shared" si="0"/>
        <v>ARC ORANGE COUNTY CHAPTER--9115</v>
      </c>
      <c r="G20" t="s">
        <v>173</v>
      </c>
      <c r="H20" s="26">
        <v>441000997719</v>
      </c>
    </row>
    <row r="21" spans="1:8" x14ac:dyDescent="0.25">
      <c r="A21" t="s">
        <v>532</v>
      </c>
      <c r="B21" s="26">
        <v>441000997719</v>
      </c>
      <c r="C21" t="s">
        <v>375</v>
      </c>
      <c r="D21" s="10">
        <v>9165</v>
      </c>
      <c r="E21" s="11" t="s">
        <v>817</v>
      </c>
      <c r="F21" t="str">
        <f t="shared" si="0"/>
        <v>ARC ORANGE COUNTY CHAPTER--9165</v>
      </c>
      <c r="G21" t="s">
        <v>174</v>
      </c>
      <c r="H21" s="26">
        <v>441000997719</v>
      </c>
    </row>
    <row r="22" spans="1:8" x14ac:dyDescent="0.25">
      <c r="A22" t="s">
        <v>532</v>
      </c>
      <c r="B22" s="26">
        <v>450101880048</v>
      </c>
      <c r="C22" t="s">
        <v>675</v>
      </c>
      <c r="D22" s="10">
        <v>9165</v>
      </c>
      <c r="E22" s="11" t="s">
        <v>817</v>
      </c>
      <c r="F22" t="str">
        <f t="shared" si="0"/>
        <v>ARC ORLEANS CO (RAINBOW PRES--9165</v>
      </c>
      <c r="G22" t="s">
        <v>175</v>
      </c>
      <c r="H22" s="26">
        <v>450101880048</v>
      </c>
    </row>
    <row r="23" spans="1:8" x14ac:dyDescent="0.25">
      <c r="A23" t="s">
        <v>532</v>
      </c>
      <c r="B23" s="26">
        <v>480102880082</v>
      </c>
      <c r="C23" t="s">
        <v>458</v>
      </c>
      <c r="D23" s="10">
        <v>9101</v>
      </c>
      <c r="E23" s="11" t="s">
        <v>817</v>
      </c>
      <c r="F23" t="str">
        <f t="shared" si="0"/>
        <v>ARC PUTNAM CO CHAPTER--9101</v>
      </c>
      <c r="G23" t="s">
        <v>176</v>
      </c>
      <c r="H23" s="26">
        <v>480102880082</v>
      </c>
    </row>
    <row r="24" spans="1:8" x14ac:dyDescent="0.25">
      <c r="A24" t="s">
        <v>532</v>
      </c>
      <c r="B24" s="26">
        <v>480102880082</v>
      </c>
      <c r="C24" t="s">
        <v>458</v>
      </c>
      <c r="D24" s="10">
        <v>9160</v>
      </c>
      <c r="E24" s="11" t="s">
        <v>817</v>
      </c>
      <c r="F24" t="str">
        <f t="shared" si="0"/>
        <v>ARC PUTNAM CO CHAPTER--9160</v>
      </c>
      <c r="G24" t="s">
        <v>177</v>
      </c>
      <c r="H24" s="26">
        <v>480102880082</v>
      </c>
    </row>
    <row r="25" spans="1:8" x14ac:dyDescent="0.25">
      <c r="A25" t="s">
        <v>532</v>
      </c>
      <c r="B25" s="26">
        <v>500308990003</v>
      </c>
      <c r="C25" t="s">
        <v>341</v>
      </c>
      <c r="D25" s="10">
        <v>9001</v>
      </c>
      <c r="E25" s="11" t="s">
        <v>817</v>
      </c>
      <c r="F25" t="str">
        <f t="shared" si="0"/>
        <v>ARC ROCKLAND CO CHAP--9001</v>
      </c>
      <c r="G25" t="s">
        <v>178</v>
      </c>
      <c r="H25" s="26">
        <v>500308990003</v>
      </c>
    </row>
    <row r="26" spans="1:8" x14ac:dyDescent="0.25">
      <c r="A26" t="s">
        <v>532</v>
      </c>
      <c r="B26" s="26">
        <v>500308990003</v>
      </c>
      <c r="C26" t="s">
        <v>341</v>
      </c>
      <c r="D26" s="10">
        <v>9100</v>
      </c>
      <c r="E26" s="11" t="s">
        <v>817</v>
      </c>
      <c r="F26" t="str">
        <f t="shared" si="0"/>
        <v>ARC ROCKLAND CO CHAP--9100</v>
      </c>
      <c r="G26" t="s">
        <v>179</v>
      </c>
      <c r="H26" s="26">
        <v>500308990003</v>
      </c>
    </row>
    <row r="27" spans="1:8" x14ac:dyDescent="0.25">
      <c r="A27" t="s">
        <v>532</v>
      </c>
      <c r="B27" s="26">
        <v>500308990003</v>
      </c>
      <c r="C27" t="s">
        <v>341</v>
      </c>
      <c r="D27" s="10">
        <v>9115</v>
      </c>
      <c r="E27" s="11" t="s">
        <v>817</v>
      </c>
      <c r="F27" t="str">
        <f t="shared" si="0"/>
        <v>ARC ROCKLAND CO CHAP--9115</v>
      </c>
      <c r="G27" t="s">
        <v>180</v>
      </c>
      <c r="H27" s="26">
        <v>500308990003</v>
      </c>
    </row>
    <row r="28" spans="1:8" x14ac:dyDescent="0.25">
      <c r="A28" t="s">
        <v>532</v>
      </c>
      <c r="B28" s="26">
        <v>500308990003</v>
      </c>
      <c r="C28" t="s">
        <v>341</v>
      </c>
      <c r="D28" s="10">
        <v>9165</v>
      </c>
      <c r="E28" s="11" t="s">
        <v>817</v>
      </c>
      <c r="F28" t="str">
        <f t="shared" si="0"/>
        <v>ARC ROCKLAND CO CHAP--9165</v>
      </c>
      <c r="G28" t="s">
        <v>181</v>
      </c>
      <c r="H28" s="26">
        <v>500308990003</v>
      </c>
    </row>
    <row r="29" spans="1:8" x14ac:dyDescent="0.25">
      <c r="A29" t="s">
        <v>532</v>
      </c>
      <c r="B29" s="26">
        <v>650101990003</v>
      </c>
      <c r="C29" t="s">
        <v>423</v>
      </c>
      <c r="D29" s="10">
        <v>9100</v>
      </c>
      <c r="E29" s="11" t="s">
        <v>817</v>
      </c>
      <c r="F29" t="str">
        <f t="shared" si="0"/>
        <v>ARC WAYNE COUNTY CHAPTER INC--9100</v>
      </c>
      <c r="G29" t="s">
        <v>182</v>
      </c>
      <c r="H29" s="26">
        <v>650101990003</v>
      </c>
    </row>
    <row r="30" spans="1:8" x14ac:dyDescent="0.25">
      <c r="A30" t="s">
        <v>532</v>
      </c>
      <c r="B30" s="26">
        <v>650101990003</v>
      </c>
      <c r="C30" t="s">
        <v>423</v>
      </c>
      <c r="D30" s="10">
        <v>9115</v>
      </c>
      <c r="E30" s="11" t="s">
        <v>817</v>
      </c>
      <c r="F30" t="str">
        <f t="shared" si="0"/>
        <v>ARC WAYNE COUNTY CHAPTER INC--9115</v>
      </c>
      <c r="G30" t="s">
        <v>183</v>
      </c>
      <c r="H30" s="26">
        <v>650101990003</v>
      </c>
    </row>
    <row r="31" spans="1:8" x14ac:dyDescent="0.25">
      <c r="A31" t="s">
        <v>532</v>
      </c>
      <c r="B31" s="26">
        <v>650101990003</v>
      </c>
      <c r="C31" t="s">
        <v>423</v>
      </c>
      <c r="D31" s="10">
        <v>9160</v>
      </c>
      <c r="E31" s="11" t="s">
        <v>817</v>
      </c>
      <c r="F31" t="str">
        <f t="shared" si="0"/>
        <v>ARC WAYNE COUNTY CHAPTER INC--9160</v>
      </c>
      <c r="G31" t="s">
        <v>184</v>
      </c>
      <c r="H31" s="26">
        <v>650101990003</v>
      </c>
    </row>
    <row r="32" spans="1:8" x14ac:dyDescent="0.25">
      <c r="A32" t="s">
        <v>532</v>
      </c>
      <c r="B32" s="26">
        <v>650101990003</v>
      </c>
      <c r="C32" t="s">
        <v>423</v>
      </c>
      <c r="D32" s="10">
        <v>9165</v>
      </c>
      <c r="E32" s="11" t="s">
        <v>817</v>
      </c>
      <c r="F32" t="str">
        <f t="shared" si="0"/>
        <v>ARC WAYNE COUNTY CHAPTER INC--9165</v>
      </c>
      <c r="G32" t="s">
        <v>185</v>
      </c>
      <c r="H32" s="26">
        <v>650101990003</v>
      </c>
    </row>
    <row r="33" spans="1:8" x14ac:dyDescent="0.25">
      <c r="A33" t="s">
        <v>532</v>
      </c>
      <c r="B33" s="26">
        <v>680601880327</v>
      </c>
      <c r="C33" t="s">
        <v>496</v>
      </c>
      <c r="D33" s="10">
        <v>9100</v>
      </c>
      <c r="E33" s="11" t="s">
        <v>817</v>
      </c>
      <c r="F33" t="str">
        <f t="shared" ref="F33:F64" si="1">CONCATENATE(C33,E33,D33)</f>
        <v>ARC YATES COUNTY--9100</v>
      </c>
      <c r="G33" t="s">
        <v>186</v>
      </c>
      <c r="H33" s="26">
        <v>680601880327</v>
      </c>
    </row>
    <row r="34" spans="1:8" x14ac:dyDescent="0.25">
      <c r="A34" t="s">
        <v>532</v>
      </c>
      <c r="B34" s="26">
        <v>680601880327</v>
      </c>
      <c r="C34" t="s">
        <v>496</v>
      </c>
      <c r="D34" s="10">
        <v>9115</v>
      </c>
      <c r="E34" s="11" t="s">
        <v>817</v>
      </c>
      <c r="F34" t="str">
        <f t="shared" si="1"/>
        <v>ARC YATES COUNTY--9115</v>
      </c>
      <c r="G34" t="s">
        <v>187</v>
      </c>
      <c r="H34" s="26">
        <v>680601880327</v>
      </c>
    </row>
    <row r="35" spans="1:8" x14ac:dyDescent="0.25">
      <c r="A35" t="s">
        <v>532</v>
      </c>
      <c r="B35" s="26">
        <v>680601880327</v>
      </c>
      <c r="C35" t="s">
        <v>496</v>
      </c>
      <c r="D35" s="10">
        <v>9160</v>
      </c>
      <c r="E35" s="11" t="s">
        <v>817</v>
      </c>
      <c r="F35" t="str">
        <f t="shared" si="1"/>
        <v>ARC YATES COUNTY--9160</v>
      </c>
      <c r="G35" t="s">
        <v>188</v>
      </c>
      <c r="H35" s="26">
        <v>680601880327</v>
      </c>
    </row>
    <row r="36" spans="1:8" x14ac:dyDescent="0.25">
      <c r="A36" t="s">
        <v>532</v>
      </c>
      <c r="B36" s="26">
        <v>620901999364</v>
      </c>
      <c r="C36" t="s">
        <v>541</v>
      </c>
      <c r="D36" s="10">
        <v>9000</v>
      </c>
      <c r="E36" s="11" t="s">
        <v>817</v>
      </c>
      <c r="F36" t="str">
        <f t="shared" si="1"/>
        <v>ARC-ULSTER COUNTY-BROOKSIDE--9000</v>
      </c>
      <c r="G36" t="s">
        <v>189</v>
      </c>
      <c r="H36" s="26">
        <v>620901999364</v>
      </c>
    </row>
    <row r="37" spans="1:8" x14ac:dyDescent="0.25">
      <c r="A37" t="s">
        <v>532</v>
      </c>
      <c r="B37" s="26">
        <v>620901999364</v>
      </c>
      <c r="C37" t="s">
        <v>541</v>
      </c>
      <c r="D37" s="10">
        <v>9160</v>
      </c>
      <c r="E37" s="11" t="s">
        <v>817</v>
      </c>
      <c r="F37" t="str">
        <f t="shared" si="1"/>
        <v>ARC-ULSTER COUNTY-BROOKSIDE--9160</v>
      </c>
      <c r="G37" t="s">
        <v>190</v>
      </c>
      <c r="H37" s="26">
        <v>620901999364</v>
      </c>
    </row>
    <row r="38" spans="1:8" x14ac:dyDescent="0.25">
      <c r="A38" t="s">
        <v>532</v>
      </c>
      <c r="B38" s="26">
        <v>620901999364</v>
      </c>
      <c r="C38" t="s">
        <v>541</v>
      </c>
      <c r="D38" s="10">
        <v>9165</v>
      </c>
      <c r="E38" s="11" t="s">
        <v>817</v>
      </c>
      <c r="F38" t="str">
        <f t="shared" si="1"/>
        <v>ARC-ULSTER COUNTY-BROOKSIDE--9165</v>
      </c>
      <c r="G38" t="s">
        <v>191</v>
      </c>
      <c r="H38" s="26">
        <v>620901999364</v>
      </c>
    </row>
    <row r="39" spans="1:8" x14ac:dyDescent="0.25">
      <c r="A39" t="s">
        <v>532</v>
      </c>
      <c r="B39" s="26">
        <v>140702997805</v>
      </c>
      <c r="C39" t="s">
        <v>543</v>
      </c>
      <c r="D39" s="10">
        <v>9000</v>
      </c>
      <c r="E39" s="11" t="s">
        <v>817</v>
      </c>
      <c r="F39" t="str">
        <f t="shared" si="1"/>
        <v>ASPIRE OF WNY (UCP WESTERN N--9000</v>
      </c>
      <c r="G39" t="s">
        <v>192</v>
      </c>
      <c r="H39" s="26">
        <v>140702997805</v>
      </c>
    </row>
    <row r="40" spans="1:8" x14ac:dyDescent="0.25">
      <c r="A40" t="s">
        <v>532</v>
      </c>
      <c r="B40" s="26">
        <v>140702997805</v>
      </c>
      <c r="C40" t="s">
        <v>543</v>
      </c>
      <c r="D40" s="10">
        <v>9160</v>
      </c>
      <c r="E40" s="11" t="s">
        <v>817</v>
      </c>
      <c r="F40" t="str">
        <f t="shared" si="1"/>
        <v>ASPIRE OF WNY (UCP WESTERN N--9160</v>
      </c>
      <c r="G40" t="s">
        <v>193</v>
      </c>
      <c r="H40" s="26">
        <v>140702997805</v>
      </c>
    </row>
    <row r="41" spans="1:8" x14ac:dyDescent="0.25">
      <c r="A41" t="s">
        <v>532</v>
      </c>
      <c r="B41" s="26">
        <v>140702997805</v>
      </c>
      <c r="C41" t="s">
        <v>543</v>
      </c>
      <c r="D41" s="10">
        <v>9161</v>
      </c>
      <c r="E41" s="11" t="s">
        <v>817</v>
      </c>
      <c r="F41" t="str">
        <f t="shared" si="1"/>
        <v>ASPIRE OF WNY (UCP WESTERN N--9161</v>
      </c>
      <c r="G41" t="s">
        <v>194</v>
      </c>
      <c r="H41" s="26">
        <v>140702997805</v>
      </c>
    </row>
    <row r="42" spans="1:8" x14ac:dyDescent="0.25">
      <c r="A42" t="s">
        <v>532</v>
      </c>
      <c r="B42" s="26">
        <v>140203680008</v>
      </c>
      <c r="C42" t="s">
        <v>550</v>
      </c>
      <c r="D42" s="10">
        <v>9000</v>
      </c>
      <c r="E42" s="11" t="s">
        <v>817</v>
      </c>
      <c r="F42" t="str">
        <f t="shared" si="1"/>
        <v>AUTISM SERVICES, INC.--9000</v>
      </c>
      <c r="G42" t="s">
        <v>195</v>
      </c>
      <c r="H42" s="26">
        <v>140203680008</v>
      </c>
    </row>
    <row r="43" spans="1:8" x14ac:dyDescent="0.25">
      <c r="A43" t="s">
        <v>532</v>
      </c>
      <c r="B43" s="26">
        <v>140600995982</v>
      </c>
      <c r="C43" t="s">
        <v>553</v>
      </c>
      <c r="D43" s="10">
        <v>9000</v>
      </c>
      <c r="E43" s="11" t="s">
        <v>817</v>
      </c>
      <c r="F43" t="str">
        <f t="shared" si="1"/>
        <v>BUFFALO HEARING &amp; SPEECH CTR--9000</v>
      </c>
      <c r="G43" t="s">
        <v>196</v>
      </c>
      <c r="H43" s="26">
        <v>140600995982</v>
      </c>
    </row>
    <row r="44" spans="1:8" x14ac:dyDescent="0.25">
      <c r="A44" t="s">
        <v>532</v>
      </c>
      <c r="B44" s="26">
        <v>140600995982</v>
      </c>
      <c r="C44" t="s">
        <v>553</v>
      </c>
      <c r="D44" s="10">
        <v>9100</v>
      </c>
      <c r="E44" s="11" t="s">
        <v>817</v>
      </c>
      <c r="F44" t="str">
        <f t="shared" si="1"/>
        <v>BUFFALO HEARING &amp; SPEECH CTR--9100</v>
      </c>
      <c r="G44" t="s">
        <v>197</v>
      </c>
      <c r="H44" s="26">
        <v>140600995982</v>
      </c>
    </row>
    <row r="45" spans="1:8" x14ac:dyDescent="0.25">
      <c r="A45" t="s">
        <v>532</v>
      </c>
      <c r="B45" s="26">
        <v>140600995982</v>
      </c>
      <c r="C45" t="s">
        <v>553</v>
      </c>
      <c r="D45" s="10">
        <v>9115</v>
      </c>
      <c r="E45" s="11" t="s">
        <v>817</v>
      </c>
      <c r="F45" t="str">
        <f t="shared" si="1"/>
        <v>BUFFALO HEARING &amp; SPEECH CTR--9115</v>
      </c>
      <c r="G45" t="s">
        <v>198</v>
      </c>
      <c r="H45" s="26">
        <v>140600995982</v>
      </c>
    </row>
    <row r="46" spans="1:8" x14ac:dyDescent="0.25">
      <c r="A46" t="s">
        <v>532</v>
      </c>
      <c r="B46" s="26">
        <v>140600995982</v>
      </c>
      <c r="C46" t="s">
        <v>553</v>
      </c>
      <c r="D46" s="10">
        <v>9116</v>
      </c>
      <c r="E46" s="11" t="s">
        <v>817</v>
      </c>
      <c r="F46" t="str">
        <f t="shared" si="1"/>
        <v>BUFFALO HEARING &amp; SPEECH CTR--9116</v>
      </c>
      <c r="G46" t="s">
        <v>199</v>
      </c>
      <c r="H46" s="26">
        <v>140600995982</v>
      </c>
    </row>
    <row r="47" spans="1:8" x14ac:dyDescent="0.25">
      <c r="A47" t="s">
        <v>532</v>
      </c>
      <c r="B47" s="26">
        <v>140600995982</v>
      </c>
      <c r="C47" t="s">
        <v>553</v>
      </c>
      <c r="D47" s="10">
        <v>9160</v>
      </c>
      <c r="E47" s="11" t="s">
        <v>817</v>
      </c>
      <c r="F47" t="str">
        <f t="shared" si="1"/>
        <v>BUFFALO HEARING &amp; SPEECH CTR--9160</v>
      </c>
      <c r="G47" t="s">
        <v>200</v>
      </c>
      <c r="H47" s="26">
        <v>140600995982</v>
      </c>
    </row>
    <row r="48" spans="1:8" x14ac:dyDescent="0.25">
      <c r="A48" t="s">
        <v>532</v>
      </c>
      <c r="B48" s="26">
        <v>140600995982</v>
      </c>
      <c r="C48" t="s">
        <v>553</v>
      </c>
      <c r="D48" s="10">
        <v>9165</v>
      </c>
      <c r="E48" s="11" t="s">
        <v>817</v>
      </c>
      <c r="F48" t="str">
        <f t="shared" si="1"/>
        <v>BUFFALO HEARING &amp; SPEECH CTR--9165</v>
      </c>
      <c r="G48" t="s">
        <v>201</v>
      </c>
      <c r="H48" s="26">
        <v>140600995982</v>
      </c>
    </row>
    <row r="49" spans="1:8" x14ac:dyDescent="0.25">
      <c r="A49" t="s">
        <v>532</v>
      </c>
      <c r="B49" s="26">
        <v>140707137080</v>
      </c>
      <c r="C49" t="s">
        <v>554</v>
      </c>
      <c r="D49" s="10">
        <v>9002</v>
      </c>
      <c r="E49" s="11" t="s">
        <v>817</v>
      </c>
      <c r="F49" t="str">
        <f t="shared" si="1"/>
        <v>CANTALICIAN CTR FOR LEARNING--9002</v>
      </c>
      <c r="G49" t="s">
        <v>202</v>
      </c>
      <c r="H49" s="26">
        <v>140707137080</v>
      </c>
    </row>
    <row r="50" spans="1:8" x14ac:dyDescent="0.25">
      <c r="A50" t="s">
        <v>532</v>
      </c>
      <c r="B50" s="26">
        <v>140707137080</v>
      </c>
      <c r="C50" t="s">
        <v>554</v>
      </c>
      <c r="D50" s="10">
        <v>9100</v>
      </c>
      <c r="E50" s="11" t="s">
        <v>817</v>
      </c>
      <c r="F50" t="str">
        <f t="shared" si="1"/>
        <v>CANTALICIAN CTR FOR LEARNING--9100</v>
      </c>
      <c r="G50" t="s">
        <v>203</v>
      </c>
      <c r="H50" s="26">
        <v>140707137080</v>
      </c>
    </row>
    <row r="51" spans="1:8" x14ac:dyDescent="0.25">
      <c r="A51" t="s">
        <v>532</v>
      </c>
      <c r="B51" s="26">
        <v>140707137080</v>
      </c>
      <c r="C51" t="s">
        <v>554</v>
      </c>
      <c r="D51" s="10">
        <v>9160</v>
      </c>
      <c r="E51" s="11" t="s">
        <v>817</v>
      </c>
      <c r="F51" t="str">
        <f t="shared" si="1"/>
        <v>CANTALICIAN CTR FOR LEARNING--9160</v>
      </c>
      <c r="G51" t="s">
        <v>204</v>
      </c>
      <c r="H51" s="26">
        <v>140707137080</v>
      </c>
    </row>
    <row r="52" spans="1:8" x14ac:dyDescent="0.25">
      <c r="A52" t="s">
        <v>532</v>
      </c>
      <c r="B52" s="26">
        <v>10100997850</v>
      </c>
      <c r="C52" t="s">
        <v>559</v>
      </c>
      <c r="D52" s="10">
        <v>9003</v>
      </c>
      <c r="E52" s="11" t="s">
        <v>817</v>
      </c>
      <c r="F52" t="str">
        <f t="shared" si="1"/>
        <v>CENTER FOR DISABILITY SERVIC--9003</v>
      </c>
      <c r="G52" t="s">
        <v>205</v>
      </c>
      <c r="H52" s="26">
        <v>10100997850</v>
      </c>
    </row>
    <row r="53" spans="1:8" x14ac:dyDescent="0.25">
      <c r="A53" t="s">
        <v>532</v>
      </c>
      <c r="B53" s="26">
        <v>10100997850</v>
      </c>
      <c r="C53" t="s">
        <v>559</v>
      </c>
      <c r="D53" s="10">
        <v>9106</v>
      </c>
      <c r="E53" s="11" t="s">
        <v>817</v>
      </c>
      <c r="F53" t="str">
        <f t="shared" si="1"/>
        <v>CENTER FOR DISABILITY SERVIC--9106</v>
      </c>
      <c r="G53" t="s">
        <v>206</v>
      </c>
      <c r="H53" s="26">
        <v>10100997850</v>
      </c>
    </row>
    <row r="54" spans="1:8" x14ac:dyDescent="0.25">
      <c r="A54" t="s">
        <v>532</v>
      </c>
      <c r="B54" s="26">
        <v>10100997850</v>
      </c>
      <c r="C54" t="s">
        <v>559</v>
      </c>
      <c r="D54" s="10">
        <v>9116</v>
      </c>
      <c r="E54" s="11" t="s">
        <v>817</v>
      </c>
      <c r="F54" t="str">
        <f t="shared" si="1"/>
        <v>CENTER FOR DISABILITY SERVIC--9116</v>
      </c>
      <c r="G54" t="s">
        <v>207</v>
      </c>
      <c r="H54" s="26">
        <v>10100997850</v>
      </c>
    </row>
    <row r="55" spans="1:8" x14ac:dyDescent="0.25">
      <c r="A55" t="s">
        <v>532</v>
      </c>
      <c r="B55" s="26">
        <v>10100997850</v>
      </c>
      <c r="C55" t="s">
        <v>559</v>
      </c>
      <c r="D55" s="10">
        <v>9160</v>
      </c>
      <c r="E55" s="11" t="s">
        <v>817</v>
      </c>
      <c r="F55" t="str">
        <f t="shared" si="1"/>
        <v>CENTER FOR DISABILITY SERVIC--9160</v>
      </c>
      <c r="G55" t="s">
        <v>208</v>
      </c>
      <c r="H55" s="26">
        <v>10100997850</v>
      </c>
    </row>
    <row r="56" spans="1:8" x14ac:dyDescent="0.25">
      <c r="A56" t="s">
        <v>532</v>
      </c>
      <c r="B56" s="25" t="s">
        <v>828</v>
      </c>
      <c r="C56" s="24" t="s">
        <v>419</v>
      </c>
      <c r="D56" s="25" t="s">
        <v>827</v>
      </c>
      <c r="E56" s="11" t="s">
        <v>817</v>
      </c>
      <c r="F56" t="str">
        <f t="shared" si="1"/>
        <v>CENTER FOR DISABILITY SERVICES--9107</v>
      </c>
      <c r="G56" t="s">
        <v>209</v>
      </c>
      <c r="H56" s="25" t="s">
        <v>828</v>
      </c>
    </row>
    <row r="57" spans="1:8" x14ac:dyDescent="0.25">
      <c r="A57" t="s">
        <v>532</v>
      </c>
      <c r="B57" s="25" t="s">
        <v>828</v>
      </c>
      <c r="C57" s="24" t="s">
        <v>419</v>
      </c>
      <c r="D57" s="25" t="s">
        <v>829</v>
      </c>
      <c r="E57" s="11" t="s">
        <v>817</v>
      </c>
      <c r="F57" t="str">
        <f t="shared" si="1"/>
        <v>CENTER FOR DISABILITY SERVICES--9161</v>
      </c>
      <c r="G57" t="s">
        <v>210</v>
      </c>
      <c r="H57" s="25" t="s">
        <v>828</v>
      </c>
    </row>
    <row r="58" spans="1:8" x14ac:dyDescent="0.25">
      <c r="A58" t="s">
        <v>532</v>
      </c>
      <c r="B58" s="26">
        <v>591401997802</v>
      </c>
      <c r="C58" t="s">
        <v>560</v>
      </c>
      <c r="D58" s="10">
        <v>9021</v>
      </c>
      <c r="E58" s="11" t="s">
        <v>817</v>
      </c>
      <c r="F58" t="str">
        <f t="shared" si="1"/>
        <v>CENTER FOR DISCOVERY, INC. (--9021</v>
      </c>
      <c r="G58" t="s">
        <v>211</v>
      </c>
      <c r="H58" s="26">
        <v>591401997802</v>
      </c>
    </row>
    <row r="59" spans="1:8" x14ac:dyDescent="0.25">
      <c r="A59" t="s">
        <v>532</v>
      </c>
      <c r="B59" s="26">
        <v>661905997804</v>
      </c>
      <c r="C59" t="s">
        <v>561</v>
      </c>
      <c r="D59" s="10">
        <v>9000</v>
      </c>
      <c r="E59" s="11" t="s">
        <v>817</v>
      </c>
      <c r="F59" t="str">
        <f t="shared" si="1"/>
        <v>CEREBRAL PALSY OF WESTCHESTE--9000</v>
      </c>
      <c r="G59" t="s">
        <v>212</v>
      </c>
      <c r="H59" s="26">
        <v>661905997804</v>
      </c>
    </row>
    <row r="60" spans="1:8" x14ac:dyDescent="0.25">
      <c r="A60" t="s">
        <v>532</v>
      </c>
      <c r="B60" s="26">
        <v>661905997804</v>
      </c>
      <c r="C60" t="s">
        <v>561</v>
      </c>
      <c r="D60" s="10">
        <v>9100</v>
      </c>
      <c r="E60" s="11" t="s">
        <v>817</v>
      </c>
      <c r="F60" t="str">
        <f t="shared" si="1"/>
        <v>CEREBRAL PALSY OF WESTCHESTE--9100</v>
      </c>
      <c r="G60" t="s">
        <v>213</v>
      </c>
      <c r="H60" s="26">
        <v>661905997804</v>
      </c>
    </row>
    <row r="61" spans="1:8" x14ac:dyDescent="0.25">
      <c r="A61" t="s">
        <v>532</v>
      </c>
      <c r="B61" s="26">
        <v>661905997804</v>
      </c>
      <c r="C61" t="s">
        <v>561</v>
      </c>
      <c r="D61" s="10">
        <v>9160</v>
      </c>
      <c r="E61" s="11" t="s">
        <v>817</v>
      </c>
      <c r="F61" t="str">
        <f t="shared" si="1"/>
        <v>CEREBRAL PALSY OF WESTCHESTE--9160</v>
      </c>
      <c r="G61" t="s">
        <v>214</v>
      </c>
      <c r="H61" s="26">
        <v>661905997804</v>
      </c>
    </row>
    <row r="62" spans="1:8" x14ac:dyDescent="0.25">
      <c r="A62" t="s">
        <v>532</v>
      </c>
      <c r="B62" s="26">
        <v>661401997756</v>
      </c>
      <c r="C62" t="s">
        <v>361</v>
      </c>
      <c r="D62" s="10">
        <v>9001</v>
      </c>
      <c r="E62" s="11" t="s">
        <v>817</v>
      </c>
      <c r="F62" t="str">
        <f t="shared" si="1"/>
        <v>CLEAR VIEW SCHOOL (THE)--9001</v>
      </c>
      <c r="G62" t="s">
        <v>215</v>
      </c>
      <c r="H62" s="26">
        <v>661401997756</v>
      </c>
    </row>
    <row r="63" spans="1:8" x14ac:dyDescent="0.25">
      <c r="A63" t="s">
        <v>532</v>
      </c>
      <c r="B63" s="26">
        <v>280502996642</v>
      </c>
      <c r="C63" t="s">
        <v>568</v>
      </c>
      <c r="D63" s="10">
        <v>9000</v>
      </c>
      <c r="E63" s="11" t="s">
        <v>817</v>
      </c>
      <c r="F63" t="str">
        <f t="shared" si="1"/>
        <v>CTR FOR DVLPMNTL DISABILITIE--9000</v>
      </c>
      <c r="G63" t="s">
        <v>216</v>
      </c>
      <c r="H63" s="26">
        <v>280502996642</v>
      </c>
    </row>
    <row r="64" spans="1:8" x14ac:dyDescent="0.25">
      <c r="A64" t="s">
        <v>532</v>
      </c>
      <c r="B64" s="26">
        <v>580801997261</v>
      </c>
      <c r="C64" t="s">
        <v>366</v>
      </c>
      <c r="D64" s="10">
        <v>9000</v>
      </c>
      <c r="E64" s="11" t="s">
        <v>817</v>
      </c>
      <c r="F64" t="str">
        <f t="shared" si="1"/>
        <v>DEVLPMNTL DISABILITIES INST--9000</v>
      </c>
      <c r="G64" t="s">
        <v>217</v>
      </c>
      <c r="H64" s="26">
        <v>580801997261</v>
      </c>
    </row>
    <row r="65" spans="1:8" x14ac:dyDescent="0.25">
      <c r="A65" t="s">
        <v>532</v>
      </c>
      <c r="B65" s="26">
        <v>580801997261</v>
      </c>
      <c r="C65" t="s">
        <v>366</v>
      </c>
      <c r="D65" s="10">
        <v>9100</v>
      </c>
      <c r="E65" s="11" t="s">
        <v>817</v>
      </c>
      <c r="F65" t="str">
        <f t="shared" ref="F65:F96" si="2">CONCATENATE(C65,E65,D65)</f>
        <v>DEVLPMNTL DISABILITIES INST--9100</v>
      </c>
      <c r="G65" t="s">
        <v>218</v>
      </c>
      <c r="H65" s="26">
        <v>580801997261</v>
      </c>
    </row>
    <row r="66" spans="1:8" x14ac:dyDescent="0.25">
      <c r="A66" t="s">
        <v>532</v>
      </c>
      <c r="B66" s="26">
        <v>580801997261</v>
      </c>
      <c r="C66" t="s">
        <v>366</v>
      </c>
      <c r="D66" s="10">
        <v>9160</v>
      </c>
      <c r="E66" s="11" t="s">
        <v>817</v>
      </c>
      <c r="F66" t="str">
        <f t="shared" si="2"/>
        <v>DEVLPMNTL DISABILITIES INST--9160</v>
      </c>
      <c r="G66" t="s">
        <v>219</v>
      </c>
      <c r="H66" s="26">
        <v>580801997261</v>
      </c>
    </row>
    <row r="67" spans="1:8" x14ac:dyDescent="0.25">
      <c r="A67" t="s">
        <v>532</v>
      </c>
      <c r="B67" s="26">
        <v>580801997261</v>
      </c>
      <c r="C67" t="s">
        <v>366</v>
      </c>
      <c r="D67" s="10">
        <v>9165</v>
      </c>
      <c r="E67" s="11" t="s">
        <v>817</v>
      </c>
      <c r="F67" t="str">
        <f t="shared" si="2"/>
        <v>DEVLPMNTL DISABILITIES INST--9165</v>
      </c>
      <c r="G67" t="s">
        <v>220</v>
      </c>
      <c r="H67" s="26">
        <v>580801997261</v>
      </c>
    </row>
    <row r="68" spans="1:8" x14ac:dyDescent="0.25">
      <c r="A68" t="s">
        <v>532</v>
      </c>
      <c r="B68" s="26">
        <v>800000055533</v>
      </c>
      <c r="C68" t="s">
        <v>495</v>
      </c>
      <c r="D68" s="10">
        <v>9000</v>
      </c>
      <c r="E68" s="11" t="s">
        <v>817</v>
      </c>
      <c r="F68" t="str">
        <f t="shared" si="2"/>
        <v>EASTER SEALS NEW YORK INC--9000</v>
      </c>
      <c r="G68" t="s">
        <v>221</v>
      </c>
      <c r="H68" s="26">
        <v>800000055533</v>
      </c>
    </row>
    <row r="69" spans="1:8" x14ac:dyDescent="0.25">
      <c r="A69" t="s">
        <v>532</v>
      </c>
      <c r="B69" s="26">
        <v>800000055533</v>
      </c>
      <c r="C69" t="s">
        <v>495</v>
      </c>
      <c r="D69" s="10">
        <v>9021</v>
      </c>
      <c r="E69" s="11" t="s">
        <v>817</v>
      </c>
      <c r="F69" t="str">
        <f t="shared" si="2"/>
        <v>EASTER SEALS NEW YORK INC--9021</v>
      </c>
      <c r="G69" t="s">
        <v>222</v>
      </c>
      <c r="H69" s="26">
        <v>800000055533</v>
      </c>
    </row>
    <row r="70" spans="1:8" x14ac:dyDescent="0.25">
      <c r="A70" t="s">
        <v>532</v>
      </c>
      <c r="B70" s="26">
        <v>800000055533</v>
      </c>
      <c r="C70" t="s">
        <v>495</v>
      </c>
      <c r="D70" s="10">
        <v>9100</v>
      </c>
      <c r="E70" s="11" t="s">
        <v>817</v>
      </c>
      <c r="F70" t="str">
        <f t="shared" si="2"/>
        <v>EASTER SEALS NEW YORK INC--9100</v>
      </c>
      <c r="G70" t="s">
        <v>223</v>
      </c>
      <c r="H70" s="26">
        <v>800000055533</v>
      </c>
    </row>
    <row r="71" spans="1:8" x14ac:dyDescent="0.25">
      <c r="A71" t="s">
        <v>532</v>
      </c>
      <c r="B71" s="26">
        <v>800000055533</v>
      </c>
      <c r="C71" t="s">
        <v>495</v>
      </c>
      <c r="D71" s="10">
        <v>9160</v>
      </c>
      <c r="E71" s="11" t="s">
        <v>817</v>
      </c>
      <c r="F71" t="str">
        <f t="shared" si="2"/>
        <v>EASTER SEALS NEW YORK INC--9160</v>
      </c>
      <c r="G71" t="s">
        <v>224</v>
      </c>
      <c r="H71" s="26">
        <v>800000055533</v>
      </c>
    </row>
    <row r="72" spans="1:8" x14ac:dyDescent="0.25">
      <c r="A72" t="s">
        <v>532</v>
      </c>
      <c r="B72" s="26">
        <v>800000055533</v>
      </c>
      <c r="C72" t="s">
        <v>495</v>
      </c>
      <c r="D72" s="10">
        <v>9165</v>
      </c>
      <c r="E72" s="11" t="s">
        <v>817</v>
      </c>
      <c r="F72" t="str">
        <f t="shared" si="2"/>
        <v>EASTER SEALS NEW YORK INC--9165</v>
      </c>
      <c r="G72" t="s">
        <v>225</v>
      </c>
      <c r="H72" s="26">
        <v>800000055533</v>
      </c>
    </row>
    <row r="73" spans="1:8" x14ac:dyDescent="0.25">
      <c r="A73" t="s">
        <v>532</v>
      </c>
      <c r="B73" s="26">
        <v>142601997712</v>
      </c>
      <c r="C73" t="s">
        <v>409</v>
      </c>
      <c r="D73" s="10">
        <v>9000</v>
      </c>
      <c r="E73" s="11" t="s">
        <v>817</v>
      </c>
      <c r="F73" t="str">
        <f t="shared" si="2"/>
        <v>ERIE COUNTY NYS A.R.C.--9000</v>
      </c>
      <c r="G73" t="s">
        <v>226</v>
      </c>
      <c r="H73" s="26">
        <v>142601997712</v>
      </c>
    </row>
    <row r="74" spans="1:8" x14ac:dyDescent="0.25">
      <c r="A74" t="s">
        <v>532</v>
      </c>
      <c r="B74" s="26">
        <v>142601997712</v>
      </c>
      <c r="C74" t="s">
        <v>409</v>
      </c>
      <c r="D74" s="10">
        <v>9100</v>
      </c>
      <c r="E74" s="11" t="s">
        <v>817</v>
      </c>
      <c r="F74" t="str">
        <f t="shared" si="2"/>
        <v>ERIE COUNTY NYS A.R.C.--9100</v>
      </c>
      <c r="G74" t="s">
        <v>227</v>
      </c>
      <c r="H74" s="26">
        <v>142601997712</v>
      </c>
    </row>
    <row r="75" spans="1:8" x14ac:dyDescent="0.25">
      <c r="A75" t="s">
        <v>532</v>
      </c>
      <c r="B75" s="26">
        <v>142601997712</v>
      </c>
      <c r="C75" t="s">
        <v>409</v>
      </c>
      <c r="D75" s="10">
        <v>9160</v>
      </c>
      <c r="E75" s="11" t="s">
        <v>817</v>
      </c>
      <c r="F75" t="str">
        <f t="shared" si="2"/>
        <v>ERIE COUNTY NYS A.R.C.--9160</v>
      </c>
      <c r="G75" t="s">
        <v>228</v>
      </c>
      <c r="H75" s="26">
        <v>142601997712</v>
      </c>
    </row>
    <row r="76" spans="1:8" x14ac:dyDescent="0.25">
      <c r="A76" t="s">
        <v>532</v>
      </c>
      <c r="B76" s="26">
        <v>800000056080</v>
      </c>
      <c r="C76" t="s">
        <v>630</v>
      </c>
      <c r="D76" s="10">
        <v>9100</v>
      </c>
      <c r="E76" s="11" t="s">
        <v>817</v>
      </c>
      <c r="F76" t="str">
        <f t="shared" si="2"/>
        <v>FAMILY SERVICES OF WESTCHEST--9100</v>
      </c>
      <c r="G76" t="s">
        <v>229</v>
      </c>
      <c r="H76" s="26">
        <v>800000056080</v>
      </c>
    </row>
    <row r="77" spans="1:8" x14ac:dyDescent="0.25">
      <c r="A77" t="s">
        <v>532</v>
      </c>
      <c r="B77" s="26">
        <v>800000056080</v>
      </c>
      <c r="C77" t="s">
        <v>630</v>
      </c>
      <c r="D77" s="10">
        <v>9160</v>
      </c>
      <c r="E77" s="11" t="s">
        <v>817</v>
      </c>
      <c r="F77" t="str">
        <f t="shared" si="2"/>
        <v>FAMILY SERVICES OF WESTCHEST--9160</v>
      </c>
      <c r="G77" t="s">
        <v>230</v>
      </c>
      <c r="H77" s="26">
        <v>800000056080</v>
      </c>
    </row>
    <row r="78" spans="1:8" x14ac:dyDescent="0.25">
      <c r="A78" t="s">
        <v>532</v>
      </c>
      <c r="B78" s="26">
        <v>610600998060</v>
      </c>
      <c r="C78" t="s">
        <v>692</v>
      </c>
      <c r="D78" s="10">
        <v>9162</v>
      </c>
      <c r="E78" s="11" t="s">
        <v>817</v>
      </c>
      <c r="F78" t="str">
        <f t="shared" si="2"/>
        <v>FRANZISKA RACKER CENTERS, IN--9162</v>
      </c>
      <c r="G78" t="s">
        <v>231</v>
      </c>
      <c r="H78" s="26">
        <v>610600998060</v>
      </c>
    </row>
    <row r="79" spans="1:8" x14ac:dyDescent="0.25">
      <c r="A79" t="s">
        <v>532</v>
      </c>
      <c r="B79" s="26">
        <v>661100880201</v>
      </c>
      <c r="C79" t="s">
        <v>632</v>
      </c>
      <c r="D79" s="10">
        <v>9100</v>
      </c>
      <c r="E79" s="11" t="s">
        <v>817</v>
      </c>
      <c r="F79" t="str">
        <f t="shared" si="2"/>
        <v>GUIDANCE CENTER THERAPEUTIC--9100</v>
      </c>
      <c r="G79" t="s">
        <v>232</v>
      </c>
      <c r="H79" s="26">
        <v>661100880201</v>
      </c>
    </row>
    <row r="80" spans="1:8" x14ac:dyDescent="0.25">
      <c r="A80" t="s">
        <v>532</v>
      </c>
      <c r="B80" s="26">
        <v>661100880201</v>
      </c>
      <c r="C80" t="s">
        <v>632</v>
      </c>
      <c r="D80" s="10">
        <v>9115</v>
      </c>
      <c r="E80" s="11" t="s">
        <v>817</v>
      </c>
      <c r="F80" t="str">
        <f t="shared" si="2"/>
        <v>GUIDANCE CENTER THERAPEUTIC--9115</v>
      </c>
      <c r="G80" t="s">
        <v>233</v>
      </c>
      <c r="H80" s="26">
        <v>661100880201</v>
      </c>
    </row>
    <row r="81" spans="1:8" x14ac:dyDescent="0.25">
      <c r="A81" t="s">
        <v>532</v>
      </c>
      <c r="B81" s="26">
        <v>661100880201</v>
      </c>
      <c r="C81" t="s">
        <v>632</v>
      </c>
      <c r="D81" s="10">
        <v>9165</v>
      </c>
      <c r="E81" s="11" t="s">
        <v>817</v>
      </c>
      <c r="F81" t="str">
        <f t="shared" si="2"/>
        <v>GUIDANCE CENTER THERAPEUTIC--9165</v>
      </c>
      <c r="G81" t="s">
        <v>234</v>
      </c>
      <c r="H81" s="26">
        <v>661100880201</v>
      </c>
    </row>
    <row r="82" spans="1:8" x14ac:dyDescent="0.25">
      <c r="A82" t="s">
        <v>532</v>
      </c>
      <c r="B82" s="26">
        <v>31502880026</v>
      </c>
      <c r="C82" t="s">
        <v>694</v>
      </c>
      <c r="D82" s="10">
        <v>9160</v>
      </c>
      <c r="E82" s="11" t="s">
        <v>817</v>
      </c>
      <c r="F82" t="str">
        <f t="shared" si="2"/>
        <v>HANDICAPPED CHILDREN`S ASSOC--9160</v>
      </c>
      <c r="G82" t="s">
        <v>235</v>
      </c>
      <c r="H82" s="26">
        <v>31502880026</v>
      </c>
    </row>
    <row r="83" spans="1:8" x14ac:dyDescent="0.25">
      <c r="A83" t="s">
        <v>532</v>
      </c>
      <c r="B83" s="26">
        <v>500101880012</v>
      </c>
      <c r="C83" t="s">
        <v>456</v>
      </c>
      <c r="D83" s="10">
        <v>9000</v>
      </c>
      <c r="E83" s="11" t="s">
        <v>817</v>
      </c>
      <c r="F83" t="str">
        <f t="shared" si="2"/>
        <v>JAWONIO, INC--9000</v>
      </c>
      <c r="G83" t="s">
        <v>236</v>
      </c>
      <c r="H83" s="26">
        <v>500101880012</v>
      </c>
    </row>
    <row r="84" spans="1:8" x14ac:dyDescent="0.25">
      <c r="A84" t="s">
        <v>532</v>
      </c>
      <c r="B84" s="26">
        <v>500101880012</v>
      </c>
      <c r="C84" t="s">
        <v>456</v>
      </c>
      <c r="D84" s="10">
        <v>9100</v>
      </c>
      <c r="E84" s="11" t="s">
        <v>817</v>
      </c>
      <c r="F84" t="str">
        <f t="shared" si="2"/>
        <v>JAWONIO, INC--9100</v>
      </c>
      <c r="G84" t="s">
        <v>237</v>
      </c>
      <c r="H84" s="26">
        <v>500101880012</v>
      </c>
    </row>
    <row r="85" spans="1:8" x14ac:dyDescent="0.25">
      <c r="A85" t="s">
        <v>532</v>
      </c>
      <c r="B85" s="26">
        <v>500101880012</v>
      </c>
      <c r="C85" t="s">
        <v>456</v>
      </c>
      <c r="D85" s="10">
        <v>9161</v>
      </c>
      <c r="E85" s="11" t="s">
        <v>817</v>
      </c>
      <c r="F85" t="str">
        <f t="shared" si="2"/>
        <v>JAWONIO, INC--9161</v>
      </c>
      <c r="G85" t="s">
        <v>238</v>
      </c>
      <c r="H85" s="26">
        <v>500101880012</v>
      </c>
    </row>
    <row r="86" spans="1:8" x14ac:dyDescent="0.25">
      <c r="A86" t="s">
        <v>532</v>
      </c>
      <c r="B86" s="26">
        <v>500101880012</v>
      </c>
      <c r="C86" t="s">
        <v>456</v>
      </c>
      <c r="D86" s="10">
        <v>9165</v>
      </c>
      <c r="E86" s="11" t="s">
        <v>817</v>
      </c>
      <c r="F86" t="str">
        <f t="shared" si="2"/>
        <v>JAWONIO, INC--9165</v>
      </c>
      <c r="G86" t="s">
        <v>239</v>
      </c>
      <c r="H86" s="26">
        <v>500101880012</v>
      </c>
    </row>
    <row r="87" spans="1:8" x14ac:dyDescent="0.25">
      <c r="A87" t="s">
        <v>532</v>
      </c>
      <c r="B87" s="26">
        <v>222000997713</v>
      </c>
      <c r="C87" t="s">
        <v>428</v>
      </c>
      <c r="D87" s="10">
        <v>9160</v>
      </c>
      <c r="E87" s="11" t="s">
        <v>817</v>
      </c>
      <c r="F87" t="str">
        <f t="shared" si="2"/>
        <v>JEFFERSON REHAB CTR--9160</v>
      </c>
      <c r="G87" t="s">
        <v>240</v>
      </c>
      <c r="H87" s="26">
        <v>222000997713</v>
      </c>
    </row>
    <row r="88" spans="1:8" x14ac:dyDescent="0.25">
      <c r="A88" t="s">
        <v>532</v>
      </c>
      <c r="B88" s="26">
        <v>222000997713</v>
      </c>
      <c r="C88" t="s">
        <v>428</v>
      </c>
      <c r="D88" s="10">
        <v>9165</v>
      </c>
      <c r="E88" s="11" t="s">
        <v>817</v>
      </c>
      <c r="F88" t="str">
        <f t="shared" si="2"/>
        <v>JEFFERSON REHAB CTR--9165</v>
      </c>
      <c r="G88" t="s">
        <v>241</v>
      </c>
      <c r="H88" s="26">
        <v>222000997713</v>
      </c>
    </row>
    <row r="89" spans="1:8" x14ac:dyDescent="0.25">
      <c r="A89" t="s">
        <v>532</v>
      </c>
      <c r="B89" s="26">
        <v>800000074705</v>
      </c>
      <c r="C89" t="s">
        <v>508</v>
      </c>
      <c r="D89" s="10">
        <v>9100</v>
      </c>
      <c r="E89" s="11" t="s">
        <v>817</v>
      </c>
      <c r="F89" t="str">
        <f t="shared" si="2"/>
        <v>KELBERMAN CENTER, INC.--9100</v>
      </c>
      <c r="G89" t="s">
        <v>242</v>
      </c>
      <c r="H89" s="26">
        <v>800000074705</v>
      </c>
    </row>
    <row r="90" spans="1:8" x14ac:dyDescent="0.25">
      <c r="A90" t="s">
        <v>532</v>
      </c>
      <c r="B90" s="26">
        <v>261600997048</v>
      </c>
      <c r="C90" t="s">
        <v>407</v>
      </c>
      <c r="D90" s="10">
        <v>9001</v>
      </c>
      <c r="E90" s="11" t="s">
        <v>817</v>
      </c>
      <c r="F90" t="str">
        <f t="shared" si="2"/>
        <v>MARY CARIOLA CHILDRENS CTR--9001</v>
      </c>
      <c r="G90" t="s">
        <v>243</v>
      </c>
      <c r="H90" s="26">
        <v>261600997048</v>
      </c>
    </row>
    <row r="91" spans="1:8" x14ac:dyDescent="0.25">
      <c r="A91" t="s">
        <v>532</v>
      </c>
      <c r="B91" s="26">
        <v>261600997048</v>
      </c>
      <c r="C91" t="s">
        <v>407</v>
      </c>
      <c r="D91" s="10">
        <v>9100</v>
      </c>
      <c r="E91" s="11" t="s">
        <v>817</v>
      </c>
      <c r="F91" t="str">
        <f t="shared" si="2"/>
        <v>MARY CARIOLA CHILDRENS CTR--9100</v>
      </c>
      <c r="G91" t="s">
        <v>244</v>
      </c>
      <c r="H91" s="26">
        <v>261600997048</v>
      </c>
    </row>
    <row r="92" spans="1:8" x14ac:dyDescent="0.25">
      <c r="A92" t="s">
        <v>532</v>
      </c>
      <c r="B92" s="26">
        <v>261600997048</v>
      </c>
      <c r="C92" t="s">
        <v>407</v>
      </c>
      <c r="D92" s="10">
        <v>9115</v>
      </c>
      <c r="E92" s="11" t="s">
        <v>817</v>
      </c>
      <c r="F92" t="str">
        <f t="shared" si="2"/>
        <v>MARY CARIOLA CHILDRENS CTR--9115</v>
      </c>
      <c r="G92" t="s">
        <v>245</v>
      </c>
      <c r="H92" s="26">
        <v>261600997048</v>
      </c>
    </row>
    <row r="93" spans="1:8" x14ac:dyDescent="0.25">
      <c r="A93" t="s">
        <v>532</v>
      </c>
      <c r="B93" s="26">
        <v>580206175613</v>
      </c>
      <c r="C93" t="s">
        <v>355</v>
      </c>
      <c r="D93" s="10">
        <v>9021</v>
      </c>
      <c r="E93" s="11" t="s">
        <v>817</v>
      </c>
      <c r="F93" t="str">
        <f t="shared" si="2"/>
        <v>MARYHAVEN CTR OF HOPE--9021</v>
      </c>
      <c r="G93" t="s">
        <v>246</v>
      </c>
      <c r="H93" s="26">
        <v>580206175613</v>
      </c>
    </row>
    <row r="94" spans="1:8" x14ac:dyDescent="0.25">
      <c r="A94" t="s">
        <v>532</v>
      </c>
      <c r="B94" s="26">
        <v>101300880231</v>
      </c>
      <c r="C94" t="s">
        <v>653</v>
      </c>
      <c r="D94" s="10">
        <v>9101</v>
      </c>
      <c r="E94" s="11" t="s">
        <v>817</v>
      </c>
      <c r="F94" t="str">
        <f t="shared" si="2"/>
        <v>NYS ARC COLUMBIA COUNTY (COA--9101</v>
      </c>
      <c r="G94" t="s">
        <v>247</v>
      </c>
      <c r="H94" s="26">
        <v>101300880231</v>
      </c>
    </row>
    <row r="95" spans="1:8" x14ac:dyDescent="0.25">
      <c r="A95" t="s">
        <v>532</v>
      </c>
      <c r="B95" s="26">
        <v>101300880231</v>
      </c>
      <c r="C95" t="s">
        <v>653</v>
      </c>
      <c r="D95" s="10">
        <v>9160</v>
      </c>
      <c r="E95" s="11" t="s">
        <v>817</v>
      </c>
      <c r="F95" t="str">
        <f t="shared" si="2"/>
        <v>NYS ARC COLUMBIA COUNTY (COA--9160</v>
      </c>
      <c r="G95" t="s">
        <v>248</v>
      </c>
      <c r="H95" s="26">
        <v>101300880231</v>
      </c>
    </row>
    <row r="96" spans="1:8" x14ac:dyDescent="0.25">
      <c r="A96" t="s">
        <v>532</v>
      </c>
      <c r="B96" s="26">
        <v>101300880231</v>
      </c>
      <c r="C96" t="s">
        <v>653</v>
      </c>
      <c r="D96" s="10">
        <v>9165</v>
      </c>
      <c r="E96" s="11" t="s">
        <v>817</v>
      </c>
      <c r="F96" t="str">
        <f t="shared" si="2"/>
        <v>NYS ARC COLUMBIA COUNTY (COA--9165</v>
      </c>
      <c r="G96" t="s">
        <v>249</v>
      </c>
      <c r="H96" s="26">
        <v>101300880231</v>
      </c>
    </row>
    <row r="97" spans="1:8" x14ac:dyDescent="0.25">
      <c r="A97" t="s">
        <v>532</v>
      </c>
      <c r="B97" s="26">
        <v>580507999853</v>
      </c>
      <c r="C97" t="s">
        <v>581</v>
      </c>
      <c r="D97" s="10">
        <v>9000</v>
      </c>
      <c r="E97" s="11" t="s">
        <v>817</v>
      </c>
      <c r="F97" t="str">
        <f t="shared" ref="F97:F128" si="3">CONCATENATE(C97,E97,D97)</f>
        <v>NYS ARC, INC.-SUFFOLK CHAPTE--9000</v>
      </c>
      <c r="G97" t="s">
        <v>250</v>
      </c>
      <c r="H97" s="26">
        <v>580507999853</v>
      </c>
    </row>
    <row r="98" spans="1:8" x14ac:dyDescent="0.25">
      <c r="A98" t="s">
        <v>532</v>
      </c>
      <c r="B98" s="26">
        <v>580507999853</v>
      </c>
      <c r="C98" t="s">
        <v>581</v>
      </c>
      <c r="D98" s="10">
        <v>9100</v>
      </c>
      <c r="E98" s="11" t="s">
        <v>817</v>
      </c>
      <c r="F98" t="str">
        <f t="shared" si="3"/>
        <v>NYS ARC, INC.-SUFFOLK CHAPTE--9100</v>
      </c>
      <c r="G98" t="s">
        <v>251</v>
      </c>
      <c r="H98" s="26">
        <v>580507999853</v>
      </c>
    </row>
    <row r="99" spans="1:8" x14ac:dyDescent="0.25">
      <c r="A99" t="s">
        <v>532</v>
      </c>
      <c r="B99" s="26">
        <v>580507999853</v>
      </c>
      <c r="C99" t="s">
        <v>581</v>
      </c>
      <c r="D99" s="10">
        <v>9165</v>
      </c>
      <c r="E99" s="11" t="s">
        <v>817</v>
      </c>
      <c r="F99" t="str">
        <f t="shared" si="3"/>
        <v>NYS ARC, INC.-SUFFOLK CHAPTE--9165</v>
      </c>
      <c r="G99" t="s">
        <v>252</v>
      </c>
      <c r="H99" s="26">
        <v>580507999853</v>
      </c>
    </row>
    <row r="100" spans="1:8" x14ac:dyDescent="0.25">
      <c r="A100" t="s">
        <v>532</v>
      </c>
      <c r="B100" s="26">
        <v>662200880040</v>
      </c>
      <c r="C100" t="s">
        <v>654</v>
      </c>
      <c r="D100" s="10">
        <v>9102</v>
      </c>
      <c r="E100" s="11" t="s">
        <v>817</v>
      </c>
      <c r="F100" t="str">
        <f t="shared" si="3"/>
        <v>NYSARC INC WESTCHESTER CTY C--9102</v>
      </c>
      <c r="G100" t="s">
        <v>253</v>
      </c>
      <c r="H100" s="26">
        <v>662200880040</v>
      </c>
    </row>
    <row r="101" spans="1:8" x14ac:dyDescent="0.25">
      <c r="A101" t="s">
        <v>532</v>
      </c>
      <c r="B101" s="26">
        <v>662200880040</v>
      </c>
      <c r="C101" t="s">
        <v>654</v>
      </c>
      <c r="D101" s="10">
        <v>9163</v>
      </c>
      <c r="E101" s="11" t="s">
        <v>817</v>
      </c>
      <c r="F101" t="str">
        <f t="shared" si="3"/>
        <v>NYSARC INC WESTCHESTER CTY C--9163</v>
      </c>
      <c r="G101" t="s">
        <v>254</v>
      </c>
      <c r="H101" s="26">
        <v>662200880040</v>
      </c>
    </row>
    <row r="102" spans="1:8" x14ac:dyDescent="0.25">
      <c r="A102" t="s">
        <v>532</v>
      </c>
      <c r="B102" s="26">
        <v>421800990041</v>
      </c>
      <c r="C102" t="s">
        <v>699</v>
      </c>
      <c r="D102" s="10">
        <v>9165</v>
      </c>
      <c r="E102" s="11" t="s">
        <v>817</v>
      </c>
      <c r="F102" t="str">
        <f t="shared" si="3"/>
        <v>PARKSIDE SCHOOL-ONONDAGA NYS--9165</v>
      </c>
      <c r="G102" t="s">
        <v>255</v>
      </c>
      <c r="H102" s="26">
        <v>421800990041</v>
      </c>
    </row>
    <row r="103" spans="1:8" x14ac:dyDescent="0.25">
      <c r="A103" t="s">
        <v>532</v>
      </c>
      <c r="B103" s="26">
        <v>470501997072</v>
      </c>
      <c r="C103" t="s">
        <v>374</v>
      </c>
      <c r="D103" s="10">
        <v>9000</v>
      </c>
      <c r="E103" s="11" t="s">
        <v>817</v>
      </c>
      <c r="F103" t="str">
        <f t="shared" si="3"/>
        <v>PATHFINDER VILLAGE SCHOOL--9000</v>
      </c>
      <c r="G103" t="s">
        <v>256</v>
      </c>
      <c r="H103" s="26">
        <v>470501997072</v>
      </c>
    </row>
    <row r="104" spans="1:8" x14ac:dyDescent="0.25">
      <c r="A104" t="s">
        <v>532</v>
      </c>
      <c r="B104" s="26">
        <v>571000890003</v>
      </c>
      <c r="C104" t="s">
        <v>425</v>
      </c>
      <c r="D104" s="10">
        <v>9100</v>
      </c>
      <c r="E104" s="11" t="s">
        <v>817</v>
      </c>
      <c r="F104" t="str">
        <f t="shared" si="3"/>
        <v>PATHWAYS INC--9100</v>
      </c>
      <c r="G104" t="s">
        <v>257</v>
      </c>
      <c r="H104" s="26">
        <v>571000890003</v>
      </c>
    </row>
    <row r="105" spans="1:8" x14ac:dyDescent="0.25">
      <c r="A105" t="s">
        <v>532</v>
      </c>
      <c r="B105" s="26">
        <v>571000890003</v>
      </c>
      <c r="C105" t="s">
        <v>425</v>
      </c>
      <c r="D105" s="10">
        <v>9101</v>
      </c>
      <c r="E105" s="11" t="s">
        <v>817</v>
      </c>
      <c r="F105" t="str">
        <f t="shared" si="3"/>
        <v>PATHWAYS INC--9101</v>
      </c>
      <c r="G105" t="s">
        <v>258</v>
      </c>
      <c r="H105" s="26">
        <v>571000890003</v>
      </c>
    </row>
    <row r="106" spans="1:8" x14ac:dyDescent="0.25">
      <c r="A106" t="s">
        <v>532</v>
      </c>
      <c r="B106" s="26">
        <v>571000890003</v>
      </c>
      <c r="C106" t="s">
        <v>425</v>
      </c>
      <c r="D106" s="10">
        <v>9160</v>
      </c>
      <c r="E106" s="11" t="s">
        <v>817</v>
      </c>
      <c r="F106" t="str">
        <f t="shared" si="3"/>
        <v>PATHWAYS INC--9160</v>
      </c>
      <c r="G106" t="s">
        <v>259</v>
      </c>
      <c r="H106" s="26">
        <v>571000890003</v>
      </c>
    </row>
    <row r="107" spans="1:8" x14ac:dyDescent="0.25">
      <c r="A107" t="s">
        <v>532</v>
      </c>
      <c r="B107" s="26">
        <v>261701167030</v>
      </c>
      <c r="C107" t="s">
        <v>587</v>
      </c>
      <c r="D107" s="10">
        <v>9000</v>
      </c>
      <c r="E107" s="11" t="s">
        <v>817</v>
      </c>
      <c r="F107" t="str">
        <f t="shared" si="3"/>
        <v>SCHOOL - HOLY CHLDHD--9000</v>
      </c>
      <c r="G107" t="s">
        <v>260</v>
      </c>
      <c r="H107" s="26">
        <v>261701167030</v>
      </c>
    </row>
    <row r="108" spans="1:8" x14ac:dyDescent="0.25">
      <c r="A108" t="s">
        <v>532</v>
      </c>
      <c r="B108" s="26">
        <v>500301145260</v>
      </c>
      <c r="C108" t="s">
        <v>353</v>
      </c>
      <c r="D108" s="10">
        <v>9000</v>
      </c>
      <c r="E108" s="11" t="s">
        <v>817</v>
      </c>
      <c r="F108" t="str">
        <f t="shared" si="3"/>
        <v>ST DOMINIC SCHOOL--9000</v>
      </c>
      <c r="G108" t="s">
        <v>261</v>
      </c>
      <c r="H108" s="26">
        <v>500301145260</v>
      </c>
    </row>
    <row r="109" spans="1:8" x14ac:dyDescent="0.25">
      <c r="A109" t="s">
        <v>532</v>
      </c>
      <c r="B109" s="26">
        <v>500301145260</v>
      </c>
      <c r="C109" t="s">
        <v>353</v>
      </c>
      <c r="D109" s="10">
        <v>9101</v>
      </c>
      <c r="E109" s="11" t="s">
        <v>817</v>
      </c>
      <c r="F109" t="str">
        <f t="shared" si="3"/>
        <v>ST DOMINIC SCHOOL--9101</v>
      </c>
      <c r="G109" t="s">
        <v>262</v>
      </c>
      <c r="H109" s="26">
        <v>500301145260</v>
      </c>
    </row>
    <row r="110" spans="1:8" x14ac:dyDescent="0.25">
      <c r="A110" t="s">
        <v>532</v>
      </c>
      <c r="B110" s="26">
        <v>500301145260</v>
      </c>
      <c r="C110" t="s">
        <v>353</v>
      </c>
      <c r="D110" s="10">
        <v>9160</v>
      </c>
      <c r="E110" s="11" t="s">
        <v>817</v>
      </c>
      <c r="F110" t="str">
        <f t="shared" si="3"/>
        <v>ST DOMINIC SCHOOL--9160</v>
      </c>
      <c r="G110" t="s">
        <v>263</v>
      </c>
      <c r="H110" s="26">
        <v>500301145260</v>
      </c>
    </row>
    <row r="111" spans="1:8" x14ac:dyDescent="0.25">
      <c r="A111" t="s">
        <v>532</v>
      </c>
      <c r="B111" s="26">
        <v>342600880146</v>
      </c>
      <c r="C111" t="s">
        <v>663</v>
      </c>
      <c r="D111" s="10">
        <v>9100</v>
      </c>
      <c r="E111" s="11" t="s">
        <v>817</v>
      </c>
      <c r="F111" t="str">
        <f t="shared" si="3"/>
        <v>ST MARY`S HOSPITAL FOR CHILD--9100</v>
      </c>
      <c r="G111" t="s">
        <v>264</v>
      </c>
      <c r="H111" s="26">
        <v>342600880146</v>
      </c>
    </row>
    <row r="112" spans="1:8" x14ac:dyDescent="0.25">
      <c r="A112" t="s">
        <v>532</v>
      </c>
      <c r="B112" s="26">
        <v>342600880146</v>
      </c>
      <c r="C112" t="s">
        <v>663</v>
      </c>
      <c r="D112" s="10">
        <v>9160</v>
      </c>
      <c r="E112" s="11" t="s">
        <v>817</v>
      </c>
      <c r="F112" t="str">
        <f t="shared" si="3"/>
        <v>ST MARY`S HOSPITAL FOR CHILD--9160</v>
      </c>
      <c r="G112" t="s">
        <v>265</v>
      </c>
      <c r="H112" s="26">
        <v>342600880146</v>
      </c>
    </row>
    <row r="113" spans="1:8" x14ac:dyDescent="0.25">
      <c r="A113" t="s">
        <v>532</v>
      </c>
      <c r="B113" s="26">
        <v>800000075016</v>
      </c>
      <c r="C113" t="s">
        <v>665</v>
      </c>
      <c r="D113" s="10">
        <v>9100</v>
      </c>
      <c r="E113" s="11" t="s">
        <v>817</v>
      </c>
      <c r="F113" t="str">
        <f t="shared" si="3"/>
        <v>SUNSHINE RN, PT, OT, SLP &amp; P--9100</v>
      </c>
      <c r="G113" t="s">
        <v>266</v>
      </c>
      <c r="H113" s="26">
        <v>800000075016</v>
      </c>
    </row>
    <row r="114" spans="1:8" x14ac:dyDescent="0.25">
      <c r="A114" t="s">
        <v>532</v>
      </c>
      <c r="B114" s="26">
        <v>580410997795</v>
      </c>
      <c r="C114" t="s">
        <v>594</v>
      </c>
      <c r="D114" s="10">
        <v>9000</v>
      </c>
      <c r="E114" s="11" t="s">
        <v>817</v>
      </c>
      <c r="F114" t="str">
        <f t="shared" si="3"/>
        <v>UCP - ASSOC GREATER SUFFOLK--9000</v>
      </c>
      <c r="G114" t="s">
        <v>267</v>
      </c>
      <c r="H114" s="26">
        <v>580410997795</v>
      </c>
    </row>
    <row r="115" spans="1:8" x14ac:dyDescent="0.25">
      <c r="A115" t="s">
        <v>532</v>
      </c>
      <c r="B115" s="26">
        <v>580410997795</v>
      </c>
      <c r="C115" t="s">
        <v>594</v>
      </c>
      <c r="D115" s="10">
        <v>9100</v>
      </c>
      <c r="E115" s="11" t="s">
        <v>817</v>
      </c>
      <c r="F115" t="str">
        <f t="shared" si="3"/>
        <v>UCP - ASSOC GREATER SUFFOLK--9100</v>
      </c>
      <c r="G115" t="s">
        <v>268</v>
      </c>
      <c r="H115" s="26">
        <v>580410997795</v>
      </c>
    </row>
    <row r="116" spans="1:8" x14ac:dyDescent="0.25">
      <c r="A116" t="s">
        <v>532</v>
      </c>
      <c r="B116" s="26">
        <v>50100880085</v>
      </c>
      <c r="C116" t="s">
        <v>492</v>
      </c>
      <c r="D116" s="10">
        <v>9165</v>
      </c>
      <c r="E116" s="11" t="s">
        <v>817</v>
      </c>
      <c r="F116" t="str">
        <f t="shared" si="3"/>
        <v>UCP CAYUGA-E JOHN GAVRAS CM--9165</v>
      </c>
      <c r="G116" t="s">
        <v>269</v>
      </c>
      <c r="H116" s="26">
        <v>50100880085</v>
      </c>
    </row>
    <row r="117" spans="1:8" x14ac:dyDescent="0.25">
      <c r="A117" t="s">
        <v>532</v>
      </c>
      <c r="B117" s="26">
        <v>280208997798</v>
      </c>
      <c r="C117" t="s">
        <v>595</v>
      </c>
      <c r="D117" s="10">
        <v>9000</v>
      </c>
      <c r="E117" s="11" t="s">
        <v>817</v>
      </c>
      <c r="F117" t="str">
        <f t="shared" si="3"/>
        <v>UCP OF NASSAU COUNTY - Child--9000</v>
      </c>
      <c r="G117" t="s">
        <v>270</v>
      </c>
      <c r="H117" s="26">
        <v>280208997798</v>
      </c>
    </row>
    <row r="118" spans="1:8" x14ac:dyDescent="0.25">
      <c r="A118" t="s">
        <v>532</v>
      </c>
      <c r="B118" s="26">
        <v>280208997798</v>
      </c>
      <c r="C118" t="s">
        <v>595</v>
      </c>
      <c r="D118" s="10">
        <v>9100</v>
      </c>
      <c r="E118" s="11" t="s">
        <v>817</v>
      </c>
      <c r="F118" t="str">
        <f t="shared" si="3"/>
        <v>UCP OF NASSAU COUNTY - Child--9100</v>
      </c>
      <c r="G118" t="s">
        <v>271</v>
      </c>
      <c r="H118" s="26">
        <v>280208997798</v>
      </c>
    </row>
    <row r="119" spans="1:8" x14ac:dyDescent="0.25">
      <c r="A119" t="s">
        <v>532</v>
      </c>
      <c r="B119" s="26">
        <v>280208997798</v>
      </c>
      <c r="C119" t="s">
        <v>595</v>
      </c>
      <c r="D119" s="10">
        <v>9115</v>
      </c>
      <c r="E119" s="11" t="s">
        <v>817</v>
      </c>
      <c r="F119" t="str">
        <f t="shared" si="3"/>
        <v>UCP OF NASSAU COUNTY - Child--9115</v>
      </c>
      <c r="G119" t="s">
        <v>272</v>
      </c>
      <c r="H119" s="26">
        <v>280208997798</v>
      </c>
    </row>
    <row r="120" spans="1:8" x14ac:dyDescent="0.25">
      <c r="A120" t="s">
        <v>532</v>
      </c>
      <c r="B120" s="26">
        <v>280208997798</v>
      </c>
      <c r="C120" t="s">
        <v>595</v>
      </c>
      <c r="D120" s="10">
        <v>9160</v>
      </c>
      <c r="E120" s="11" t="s">
        <v>817</v>
      </c>
      <c r="F120" t="str">
        <f t="shared" si="3"/>
        <v>UCP OF NASSAU COUNTY - Child--9160</v>
      </c>
      <c r="G120" t="s">
        <v>273</v>
      </c>
      <c r="H120" s="26">
        <v>280208997798</v>
      </c>
    </row>
    <row r="121" spans="1:8" x14ac:dyDescent="0.25">
      <c r="A121" t="s">
        <v>532</v>
      </c>
      <c r="B121" s="26">
        <v>400800990032</v>
      </c>
      <c r="C121" t="s">
        <v>424</v>
      </c>
      <c r="D121" s="10">
        <v>9100</v>
      </c>
      <c r="E121" s="11" t="s">
        <v>817</v>
      </c>
      <c r="F121" t="str">
        <f t="shared" si="3"/>
        <v>UCP OF NIAGARA CO, INC--9100</v>
      </c>
      <c r="G121" t="s">
        <v>274</v>
      </c>
      <c r="H121" s="26">
        <v>400800990032</v>
      </c>
    </row>
    <row r="122" spans="1:8" x14ac:dyDescent="0.25">
      <c r="A122" t="s">
        <v>532</v>
      </c>
      <c r="B122" s="26">
        <v>400800990032</v>
      </c>
      <c r="C122" t="s">
        <v>424</v>
      </c>
      <c r="D122" s="10">
        <v>9165</v>
      </c>
      <c r="E122" s="11" t="s">
        <v>817</v>
      </c>
      <c r="F122" t="str">
        <f t="shared" si="3"/>
        <v>UCP OF NIAGARA CO, INC--9165</v>
      </c>
      <c r="G122" t="s">
        <v>275</v>
      </c>
      <c r="H122" s="26">
        <v>400800990032</v>
      </c>
    </row>
    <row r="123" spans="1:8" x14ac:dyDescent="0.25">
      <c r="A123" t="s">
        <v>532</v>
      </c>
      <c r="B123" s="26">
        <v>261600998086</v>
      </c>
      <c r="C123" t="s">
        <v>346</v>
      </c>
      <c r="D123" s="10">
        <v>9165</v>
      </c>
      <c r="E123" s="11" t="s">
        <v>817</v>
      </c>
      <c r="F123" t="str">
        <f t="shared" si="3"/>
        <v>UCP OF ROCHESTER AREA--9165</v>
      </c>
      <c r="G123" t="s">
        <v>276</v>
      </c>
      <c r="H123" s="26">
        <v>261600998086</v>
      </c>
    </row>
    <row r="124" spans="1:8" x14ac:dyDescent="0.25">
      <c r="A124" t="s">
        <v>532</v>
      </c>
      <c r="B124" s="26">
        <v>620600998101</v>
      </c>
      <c r="C124" t="s">
        <v>365</v>
      </c>
      <c r="D124" s="10">
        <v>9000</v>
      </c>
      <c r="E124" s="11" t="s">
        <v>817</v>
      </c>
      <c r="F124" t="str">
        <f t="shared" si="3"/>
        <v>UCP OF ULSTER COUNTY--9000</v>
      </c>
      <c r="G124" t="s">
        <v>277</v>
      </c>
      <c r="H124" s="26">
        <v>620600998101</v>
      </c>
    </row>
    <row r="125" spans="1:8" x14ac:dyDescent="0.25">
      <c r="A125" t="s">
        <v>532</v>
      </c>
      <c r="B125" s="26">
        <v>620600998101</v>
      </c>
      <c r="C125" t="s">
        <v>365</v>
      </c>
      <c r="D125" s="10">
        <v>9160</v>
      </c>
      <c r="E125" s="11" t="s">
        <v>817</v>
      </c>
      <c r="F125" t="str">
        <f t="shared" si="3"/>
        <v>UCP OF ULSTER COUNTY--9160</v>
      </c>
      <c r="G125" t="s">
        <v>278</v>
      </c>
      <c r="H125" s="26">
        <v>620600998101</v>
      </c>
    </row>
    <row r="126" spans="1:8" x14ac:dyDescent="0.25">
      <c r="A126" t="s">
        <v>532</v>
      </c>
      <c r="B126" s="26">
        <v>480102880019</v>
      </c>
      <c r="C126" t="s">
        <v>668</v>
      </c>
      <c r="D126" s="10">
        <v>9100</v>
      </c>
      <c r="E126" s="11" t="s">
        <v>817</v>
      </c>
      <c r="F126" t="str">
        <f t="shared" si="3"/>
        <v>UCP PUTNAM- SO DUTCHESS-HUD--9100</v>
      </c>
      <c r="G126" t="s">
        <v>279</v>
      </c>
      <c r="H126" s="26">
        <v>480102880019</v>
      </c>
    </row>
    <row r="127" spans="1:8" x14ac:dyDescent="0.25">
      <c r="A127" t="s">
        <v>532</v>
      </c>
      <c r="B127" s="26">
        <v>480102880019</v>
      </c>
      <c r="C127" t="s">
        <v>668</v>
      </c>
      <c r="D127" s="10">
        <v>9160</v>
      </c>
      <c r="E127" s="11" t="s">
        <v>817</v>
      </c>
      <c r="F127" t="str">
        <f t="shared" si="3"/>
        <v>UCP PUTNAM- SO DUTCHESS-HUD--9160</v>
      </c>
      <c r="G127" t="s">
        <v>280</v>
      </c>
      <c r="H127" s="26">
        <v>480102880019</v>
      </c>
    </row>
    <row r="128" spans="1:8" x14ac:dyDescent="0.25">
      <c r="A128" t="s">
        <v>532</v>
      </c>
      <c r="B128" s="26">
        <v>412300999379</v>
      </c>
      <c r="C128" t="s">
        <v>597</v>
      </c>
      <c r="D128" s="10">
        <v>9021</v>
      </c>
      <c r="E128" s="11" t="s">
        <v>817</v>
      </c>
      <c r="F128" t="str">
        <f t="shared" si="3"/>
        <v>Upstate Cerebral Palsy, Inc.--9021</v>
      </c>
      <c r="G128" t="s">
        <v>281</v>
      </c>
      <c r="H128" s="26">
        <v>412300999379</v>
      </c>
    </row>
    <row r="129" spans="1:8" x14ac:dyDescent="0.25">
      <c r="A129" t="s">
        <v>532</v>
      </c>
      <c r="B129" s="26">
        <v>412300999379</v>
      </c>
      <c r="C129" t="s">
        <v>597</v>
      </c>
      <c r="D129" s="10">
        <v>9160</v>
      </c>
      <c r="E129" s="11" t="s">
        <v>817</v>
      </c>
      <c r="F129" t="str">
        <f>CONCATENATE(C129,E129,D129)</f>
        <v>Upstate Cerebral Palsy, Inc.--9160</v>
      </c>
      <c r="G129" t="s">
        <v>282</v>
      </c>
      <c r="H129" s="26">
        <v>412300999379</v>
      </c>
    </row>
    <row r="130" spans="1:8" x14ac:dyDescent="0.25">
      <c r="A130" t="s">
        <v>532</v>
      </c>
      <c r="B130" s="26">
        <v>530515997783</v>
      </c>
      <c r="C130" t="s">
        <v>368</v>
      </c>
      <c r="D130" s="10">
        <v>9000</v>
      </c>
      <c r="E130" s="11" t="s">
        <v>817</v>
      </c>
      <c r="F130" t="str">
        <f>CONCATENATE(C130,E130,D130)</f>
        <v>WILDWOOD SCHOOL--9000</v>
      </c>
      <c r="G130" t="s">
        <v>283</v>
      </c>
      <c r="H130" s="26">
        <v>530515997783</v>
      </c>
    </row>
  </sheetData>
  <phoneticPr fontId="2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48"/>
  <sheetViews>
    <sheetView workbookViewId="0"/>
  </sheetViews>
  <sheetFormatPr defaultRowHeight="15" x14ac:dyDescent="0.25"/>
  <cols>
    <col min="1" max="1" width="3" customWidth="1"/>
    <col min="2" max="2" width="15.7109375" style="9" customWidth="1"/>
    <col min="3" max="3" width="36.7109375" customWidth="1"/>
    <col min="4" max="4" width="9.140625" style="10"/>
    <col min="5" max="5" width="2.85546875" hidden="1" customWidth="1"/>
    <col min="6" max="6" width="40" hidden="1" customWidth="1"/>
    <col min="7" max="7" width="40.28515625" customWidth="1"/>
    <col min="8" max="8" width="15.7109375" style="9" customWidth="1"/>
  </cols>
  <sheetData>
    <row r="1" spans="1:8" x14ac:dyDescent="0.25">
      <c r="A1" t="s">
        <v>527</v>
      </c>
      <c r="B1" s="9">
        <v>500308880107</v>
      </c>
      <c r="C1" t="s">
        <v>454</v>
      </c>
      <c r="D1" s="10">
        <v>9100</v>
      </c>
      <c r="E1" t="s">
        <v>817</v>
      </c>
      <c r="F1" t="s">
        <v>835</v>
      </c>
      <c r="G1" t="s">
        <v>835</v>
      </c>
      <c r="H1" s="9">
        <v>500308880107</v>
      </c>
    </row>
    <row r="2" spans="1:8" x14ac:dyDescent="0.25">
      <c r="A2" t="s">
        <v>527</v>
      </c>
      <c r="B2" s="9">
        <v>500308880107</v>
      </c>
      <c r="C2" t="s">
        <v>454</v>
      </c>
      <c r="D2" s="10">
        <v>9115</v>
      </c>
      <c r="E2" t="s">
        <v>817</v>
      </c>
      <c r="F2" t="s">
        <v>836</v>
      </c>
      <c r="G2" t="s">
        <v>836</v>
      </c>
      <c r="H2" s="9">
        <v>500308880107</v>
      </c>
    </row>
    <row r="3" spans="1:8" x14ac:dyDescent="0.25">
      <c r="A3" t="s">
        <v>527</v>
      </c>
      <c r="B3" s="9">
        <v>500308880107</v>
      </c>
      <c r="C3" t="s">
        <v>454</v>
      </c>
      <c r="D3" s="10">
        <v>9165</v>
      </c>
      <c r="E3" t="s">
        <v>817</v>
      </c>
      <c r="F3" t="s">
        <v>837</v>
      </c>
      <c r="G3" t="s">
        <v>837</v>
      </c>
      <c r="H3" s="9">
        <v>500308880107</v>
      </c>
    </row>
    <row r="4" spans="1:8" x14ac:dyDescent="0.25">
      <c r="A4" t="s">
        <v>527</v>
      </c>
      <c r="B4" s="9">
        <v>342800997750</v>
      </c>
      <c r="C4" t="s">
        <v>342</v>
      </c>
      <c r="D4" s="10">
        <v>9000</v>
      </c>
      <c r="E4" t="s">
        <v>817</v>
      </c>
      <c r="F4" t="s">
        <v>838</v>
      </c>
      <c r="G4" t="s">
        <v>838</v>
      </c>
      <c r="H4" s="9">
        <v>342800997750</v>
      </c>
    </row>
    <row r="5" spans="1:8" x14ac:dyDescent="0.25">
      <c r="A5" t="s">
        <v>527</v>
      </c>
      <c r="B5" s="9">
        <v>10605880063</v>
      </c>
      <c r="C5" t="s">
        <v>494</v>
      </c>
      <c r="D5" s="10">
        <v>9100</v>
      </c>
      <c r="E5" t="s">
        <v>817</v>
      </c>
      <c r="F5" t="s">
        <v>839</v>
      </c>
      <c r="G5" t="s">
        <v>839</v>
      </c>
      <c r="H5" s="9">
        <v>10605880063</v>
      </c>
    </row>
    <row r="6" spans="1:8" x14ac:dyDescent="0.25">
      <c r="A6" t="s">
        <v>527</v>
      </c>
      <c r="B6" s="9">
        <v>10605880063</v>
      </c>
      <c r="C6" t="s">
        <v>494</v>
      </c>
      <c r="D6" s="10">
        <v>9160</v>
      </c>
      <c r="E6" t="s">
        <v>817</v>
      </c>
      <c r="F6" t="s">
        <v>840</v>
      </c>
      <c r="G6" t="s">
        <v>840</v>
      </c>
      <c r="H6" s="9">
        <v>10605880063</v>
      </c>
    </row>
    <row r="7" spans="1:8" x14ac:dyDescent="0.25">
      <c r="A7" t="s">
        <v>527</v>
      </c>
      <c r="B7" s="9">
        <v>10605880063</v>
      </c>
      <c r="C7" t="s">
        <v>494</v>
      </c>
      <c r="D7" s="10">
        <v>9165</v>
      </c>
      <c r="E7" t="s">
        <v>817</v>
      </c>
      <c r="F7" t="s">
        <v>841</v>
      </c>
      <c r="G7" t="s">
        <v>841</v>
      </c>
      <c r="H7" s="9">
        <v>10605880063</v>
      </c>
    </row>
    <row r="8" spans="1:8" x14ac:dyDescent="0.25">
      <c r="A8" t="s">
        <v>527</v>
      </c>
      <c r="B8" s="9">
        <v>800000074840</v>
      </c>
      <c r="C8" t="s">
        <v>604</v>
      </c>
      <c r="D8" s="10">
        <v>9100</v>
      </c>
      <c r="E8" t="s">
        <v>817</v>
      </c>
      <c r="F8" t="s">
        <v>842</v>
      </c>
      <c r="G8" t="s">
        <v>842</v>
      </c>
      <c r="H8" s="9">
        <v>800000074840</v>
      </c>
    </row>
    <row r="9" spans="1:8" x14ac:dyDescent="0.25">
      <c r="A9" t="s">
        <v>527</v>
      </c>
      <c r="B9" s="9">
        <v>800000074840</v>
      </c>
      <c r="C9" t="s">
        <v>604</v>
      </c>
      <c r="D9" s="10">
        <v>9115</v>
      </c>
      <c r="E9" t="s">
        <v>817</v>
      </c>
      <c r="F9" t="s">
        <v>843</v>
      </c>
      <c r="G9" t="s">
        <v>843</v>
      </c>
      <c r="H9" s="9">
        <v>800000074840</v>
      </c>
    </row>
    <row r="10" spans="1:8" x14ac:dyDescent="0.25">
      <c r="A10" t="s">
        <v>527</v>
      </c>
      <c r="B10" s="9">
        <v>800000074840</v>
      </c>
      <c r="C10" t="s">
        <v>604</v>
      </c>
      <c r="D10" s="10">
        <v>9160</v>
      </c>
      <c r="E10" t="s">
        <v>817</v>
      </c>
      <c r="F10" t="s">
        <v>844</v>
      </c>
      <c r="G10" t="s">
        <v>844</v>
      </c>
      <c r="H10" s="9">
        <v>800000074840</v>
      </c>
    </row>
    <row r="11" spans="1:8" x14ac:dyDescent="0.25">
      <c r="A11" t="s">
        <v>527</v>
      </c>
      <c r="B11" s="9">
        <v>800000074840</v>
      </c>
      <c r="C11" t="s">
        <v>604</v>
      </c>
      <c r="D11" s="10">
        <v>9165</v>
      </c>
      <c r="E11" t="s">
        <v>817</v>
      </c>
      <c r="F11" t="s">
        <v>845</v>
      </c>
      <c r="G11" t="s">
        <v>845</v>
      </c>
      <c r="H11" s="9">
        <v>800000074840</v>
      </c>
    </row>
    <row r="12" spans="1:8" x14ac:dyDescent="0.25">
      <c r="A12" t="s">
        <v>527</v>
      </c>
      <c r="B12" s="9" t="s">
        <v>502</v>
      </c>
      <c r="C12" t="s">
        <v>503</v>
      </c>
      <c r="D12" s="10" t="s">
        <v>825</v>
      </c>
      <c r="E12" t="s">
        <v>817</v>
      </c>
      <c r="F12" t="s">
        <v>846</v>
      </c>
      <c r="G12" t="s">
        <v>846</v>
      </c>
      <c r="H12" s="9">
        <v>800000059051</v>
      </c>
    </row>
    <row r="13" spans="1:8" x14ac:dyDescent="0.25">
      <c r="A13" t="s">
        <v>527</v>
      </c>
      <c r="B13" s="9" t="s">
        <v>502</v>
      </c>
      <c r="C13" t="s">
        <v>503</v>
      </c>
      <c r="D13" s="10" t="s">
        <v>826</v>
      </c>
      <c r="E13" t="s">
        <v>817</v>
      </c>
      <c r="F13" t="s">
        <v>847</v>
      </c>
      <c r="G13" t="s">
        <v>847</v>
      </c>
      <c r="H13" s="9">
        <v>800000059051</v>
      </c>
    </row>
    <row r="14" spans="1:8" x14ac:dyDescent="0.25">
      <c r="A14" t="s">
        <v>527</v>
      </c>
      <c r="B14" s="9">
        <v>800000059936</v>
      </c>
      <c r="C14" t="s">
        <v>505</v>
      </c>
      <c r="D14" s="10">
        <v>9160</v>
      </c>
      <c r="E14" t="s">
        <v>817</v>
      </c>
      <c r="F14" t="s">
        <v>848</v>
      </c>
      <c r="G14" t="s">
        <v>848</v>
      </c>
      <c r="H14" s="9">
        <v>800000059936</v>
      </c>
    </row>
    <row r="15" spans="1:8" x14ac:dyDescent="0.25">
      <c r="A15" t="s">
        <v>527</v>
      </c>
      <c r="B15" s="9">
        <v>310200999592</v>
      </c>
      <c r="C15" t="s">
        <v>394</v>
      </c>
      <c r="D15" s="10">
        <v>9000</v>
      </c>
      <c r="E15" t="s">
        <v>817</v>
      </c>
      <c r="F15" t="s">
        <v>849</v>
      </c>
      <c r="G15" t="s">
        <v>849</v>
      </c>
      <c r="H15" s="9">
        <v>310200999592</v>
      </c>
    </row>
    <row r="16" spans="1:8" x14ac:dyDescent="0.25">
      <c r="A16" t="s">
        <v>527</v>
      </c>
      <c r="B16" s="9">
        <v>310200999592</v>
      </c>
      <c r="C16" t="s">
        <v>394</v>
      </c>
      <c r="D16" s="10">
        <v>9102</v>
      </c>
      <c r="E16" t="s">
        <v>817</v>
      </c>
      <c r="F16" t="s">
        <v>850</v>
      </c>
      <c r="G16" t="s">
        <v>850</v>
      </c>
      <c r="H16" s="9">
        <v>310200999592</v>
      </c>
    </row>
    <row r="17" spans="1:8" x14ac:dyDescent="0.25">
      <c r="A17" t="s">
        <v>527</v>
      </c>
      <c r="B17" s="9">
        <v>310300999436</v>
      </c>
      <c r="C17" t="s">
        <v>392</v>
      </c>
      <c r="D17" s="10">
        <v>9030</v>
      </c>
      <c r="E17" t="s">
        <v>817</v>
      </c>
      <c r="F17" t="s">
        <v>851</v>
      </c>
      <c r="G17" t="s">
        <v>851</v>
      </c>
      <c r="H17" s="9">
        <v>310300999436</v>
      </c>
    </row>
    <row r="18" spans="1:8" x14ac:dyDescent="0.25">
      <c r="A18" t="s">
        <v>527</v>
      </c>
      <c r="B18" s="9">
        <v>331400880021</v>
      </c>
      <c r="C18" t="s">
        <v>478</v>
      </c>
      <c r="D18" s="10">
        <v>9160</v>
      </c>
      <c r="E18" t="s">
        <v>817</v>
      </c>
      <c r="F18" t="s">
        <v>852</v>
      </c>
      <c r="G18" t="s">
        <v>852</v>
      </c>
      <c r="H18" s="9">
        <v>331400880021</v>
      </c>
    </row>
    <row r="19" spans="1:8" x14ac:dyDescent="0.25">
      <c r="A19" t="s">
        <v>527</v>
      </c>
      <c r="B19" s="9">
        <v>662001990044</v>
      </c>
      <c r="C19" t="s">
        <v>446</v>
      </c>
      <c r="D19" s="10">
        <v>9115</v>
      </c>
      <c r="E19" t="s">
        <v>817</v>
      </c>
      <c r="F19" t="s">
        <v>853</v>
      </c>
      <c r="G19" t="s">
        <v>853</v>
      </c>
      <c r="H19" s="9">
        <v>662001990044</v>
      </c>
    </row>
    <row r="20" spans="1:8" x14ac:dyDescent="0.25">
      <c r="A20" t="s">
        <v>527</v>
      </c>
      <c r="B20" s="9">
        <v>662001990044</v>
      </c>
      <c r="C20" t="s">
        <v>446</v>
      </c>
      <c r="D20" s="10">
        <v>9165</v>
      </c>
      <c r="E20" t="s">
        <v>817</v>
      </c>
      <c r="F20" t="s">
        <v>854</v>
      </c>
      <c r="G20" t="s">
        <v>854</v>
      </c>
      <c r="H20" s="9">
        <v>662001990044</v>
      </c>
    </row>
    <row r="21" spans="1:8" x14ac:dyDescent="0.25">
      <c r="A21" t="s">
        <v>527</v>
      </c>
      <c r="B21" s="9">
        <v>580206880021</v>
      </c>
      <c r="C21" t="s">
        <v>451</v>
      </c>
      <c r="D21" s="10">
        <v>9100</v>
      </c>
      <c r="E21" t="s">
        <v>817</v>
      </c>
      <c r="F21" t="s">
        <v>855</v>
      </c>
      <c r="G21" t="s">
        <v>855</v>
      </c>
      <c r="H21" s="9">
        <v>580206880021</v>
      </c>
    </row>
    <row r="22" spans="1:8" x14ac:dyDescent="0.25">
      <c r="A22" t="s">
        <v>527</v>
      </c>
      <c r="B22" s="9">
        <v>580206880021</v>
      </c>
      <c r="C22" t="s">
        <v>451</v>
      </c>
      <c r="D22" s="10">
        <v>9115</v>
      </c>
      <c r="E22" t="s">
        <v>817</v>
      </c>
      <c r="F22" t="s">
        <v>856</v>
      </c>
      <c r="G22" t="s">
        <v>856</v>
      </c>
      <c r="H22" s="9">
        <v>580206880021</v>
      </c>
    </row>
    <row r="23" spans="1:8" x14ac:dyDescent="0.25">
      <c r="A23" t="s">
        <v>527</v>
      </c>
      <c r="B23" s="9">
        <v>580206880021</v>
      </c>
      <c r="C23" t="s">
        <v>451</v>
      </c>
      <c r="D23" s="10">
        <v>9160</v>
      </c>
      <c r="E23" t="s">
        <v>817</v>
      </c>
      <c r="F23" t="s">
        <v>857</v>
      </c>
      <c r="G23" t="s">
        <v>857</v>
      </c>
      <c r="H23" s="9">
        <v>580206880021</v>
      </c>
    </row>
    <row r="24" spans="1:8" x14ac:dyDescent="0.25">
      <c r="A24" t="s">
        <v>527</v>
      </c>
      <c r="B24" s="9">
        <v>580206880021</v>
      </c>
      <c r="C24" t="s">
        <v>451</v>
      </c>
      <c r="D24" s="10">
        <v>9165</v>
      </c>
      <c r="E24" t="s">
        <v>817</v>
      </c>
      <c r="F24" t="s">
        <v>858</v>
      </c>
      <c r="G24" t="s">
        <v>858</v>
      </c>
      <c r="H24" s="9">
        <v>580206880021</v>
      </c>
    </row>
    <row r="25" spans="1:8" x14ac:dyDescent="0.25">
      <c r="A25" t="s">
        <v>527</v>
      </c>
      <c r="B25" s="9">
        <v>800000056022</v>
      </c>
      <c r="C25" t="s">
        <v>444</v>
      </c>
      <c r="D25" s="10">
        <v>9000</v>
      </c>
      <c r="E25" t="s">
        <v>817</v>
      </c>
      <c r="F25" t="s">
        <v>859</v>
      </c>
      <c r="G25" t="s">
        <v>859</v>
      </c>
      <c r="H25" s="9">
        <v>800000056022</v>
      </c>
    </row>
    <row r="26" spans="1:8" x14ac:dyDescent="0.25">
      <c r="A26" t="s">
        <v>527</v>
      </c>
      <c r="B26" s="9">
        <v>310200880357</v>
      </c>
      <c r="C26" t="s">
        <v>676</v>
      </c>
      <c r="D26" s="10">
        <v>9160</v>
      </c>
      <c r="E26" t="s">
        <v>817</v>
      </c>
      <c r="F26" t="s">
        <v>860</v>
      </c>
      <c r="G26" t="s">
        <v>860</v>
      </c>
      <c r="H26" s="9">
        <v>310200880357</v>
      </c>
    </row>
    <row r="27" spans="1:8" x14ac:dyDescent="0.25">
      <c r="A27" t="s">
        <v>527</v>
      </c>
      <c r="B27" s="9">
        <v>310200880357</v>
      </c>
      <c r="C27" t="s">
        <v>676</v>
      </c>
      <c r="D27" s="10">
        <v>9165</v>
      </c>
      <c r="E27" t="s">
        <v>817</v>
      </c>
      <c r="F27" t="s">
        <v>861</v>
      </c>
      <c r="G27" t="s">
        <v>861</v>
      </c>
      <c r="H27" s="9">
        <v>310200880357</v>
      </c>
    </row>
    <row r="28" spans="1:8" x14ac:dyDescent="0.25">
      <c r="A28" t="s">
        <v>527</v>
      </c>
      <c r="B28" s="9">
        <v>280504880006</v>
      </c>
      <c r="C28" t="s">
        <v>608</v>
      </c>
      <c r="D28" s="10">
        <v>9100</v>
      </c>
      <c r="E28" t="s">
        <v>817</v>
      </c>
      <c r="F28" t="s">
        <v>862</v>
      </c>
      <c r="G28" t="s">
        <v>862</v>
      </c>
      <c r="H28" s="9">
        <v>280504880006</v>
      </c>
    </row>
    <row r="29" spans="1:8" x14ac:dyDescent="0.25">
      <c r="A29" t="s">
        <v>527</v>
      </c>
      <c r="B29" s="9">
        <v>280504880006</v>
      </c>
      <c r="C29" t="s">
        <v>608</v>
      </c>
      <c r="D29" s="10">
        <v>9115</v>
      </c>
      <c r="E29" t="s">
        <v>817</v>
      </c>
      <c r="F29" t="s">
        <v>863</v>
      </c>
      <c r="G29" t="s">
        <v>863</v>
      </c>
      <c r="H29" s="9">
        <v>280504880006</v>
      </c>
    </row>
    <row r="30" spans="1:8" x14ac:dyDescent="0.25">
      <c r="A30" t="s">
        <v>527</v>
      </c>
      <c r="B30" s="9">
        <v>280504880006</v>
      </c>
      <c r="C30" t="s">
        <v>608</v>
      </c>
      <c r="D30" s="10">
        <v>9160</v>
      </c>
      <c r="E30" t="s">
        <v>817</v>
      </c>
      <c r="F30" t="s">
        <v>864</v>
      </c>
      <c r="G30" t="s">
        <v>864</v>
      </c>
      <c r="H30" s="9">
        <v>280504880006</v>
      </c>
    </row>
    <row r="31" spans="1:8" x14ac:dyDescent="0.25">
      <c r="A31" t="s">
        <v>527</v>
      </c>
      <c r="B31" s="9">
        <v>310200999791</v>
      </c>
      <c r="C31" t="s">
        <v>546</v>
      </c>
      <c r="D31" s="10">
        <v>9000</v>
      </c>
      <c r="E31" t="s">
        <v>817</v>
      </c>
      <c r="F31" t="s">
        <v>865</v>
      </c>
      <c r="G31" t="s">
        <v>865</v>
      </c>
      <c r="H31" s="9">
        <v>310200999791</v>
      </c>
    </row>
    <row r="32" spans="1:8" x14ac:dyDescent="0.25">
      <c r="A32" t="s">
        <v>527</v>
      </c>
      <c r="B32" s="9">
        <v>310200999791</v>
      </c>
      <c r="C32" t="s">
        <v>546</v>
      </c>
      <c r="D32" s="10">
        <v>9102</v>
      </c>
      <c r="E32" t="s">
        <v>817</v>
      </c>
      <c r="F32" t="s">
        <v>866</v>
      </c>
      <c r="G32" t="s">
        <v>866</v>
      </c>
      <c r="H32" s="9">
        <v>310200999791</v>
      </c>
    </row>
    <row r="33" spans="1:8" x14ac:dyDescent="0.25">
      <c r="A33" t="s">
        <v>527</v>
      </c>
      <c r="B33" s="9">
        <v>131802990006</v>
      </c>
      <c r="C33" t="s">
        <v>548</v>
      </c>
      <c r="D33" s="10">
        <v>9001</v>
      </c>
      <c r="E33" t="s">
        <v>817</v>
      </c>
      <c r="F33" t="s">
        <v>867</v>
      </c>
      <c r="G33" t="s">
        <v>867</v>
      </c>
      <c r="H33" s="9">
        <v>131802990006</v>
      </c>
    </row>
    <row r="34" spans="1:8" x14ac:dyDescent="0.25">
      <c r="A34" t="s">
        <v>527</v>
      </c>
      <c r="B34" s="9">
        <v>131801998687</v>
      </c>
      <c r="C34" t="s">
        <v>549</v>
      </c>
      <c r="D34" s="10">
        <v>9000</v>
      </c>
      <c r="E34" t="s">
        <v>817</v>
      </c>
      <c r="F34" t="s">
        <v>868</v>
      </c>
      <c r="G34" t="s">
        <v>868</v>
      </c>
      <c r="H34" s="9">
        <v>131801998687</v>
      </c>
    </row>
    <row r="35" spans="1:8" x14ac:dyDescent="0.25">
      <c r="A35" t="s">
        <v>527</v>
      </c>
      <c r="B35" s="9">
        <v>131801998687</v>
      </c>
      <c r="C35" t="s">
        <v>549</v>
      </c>
      <c r="D35" s="10">
        <v>9100</v>
      </c>
      <c r="E35" t="s">
        <v>817</v>
      </c>
      <c r="F35" t="s">
        <v>869</v>
      </c>
      <c r="G35" t="s">
        <v>869</v>
      </c>
      <c r="H35" s="9">
        <v>131801998687</v>
      </c>
    </row>
    <row r="36" spans="1:8" x14ac:dyDescent="0.25">
      <c r="A36" t="s">
        <v>527</v>
      </c>
      <c r="B36" s="9">
        <v>131801998687</v>
      </c>
      <c r="C36" t="s">
        <v>549</v>
      </c>
      <c r="D36" s="10">
        <v>9102</v>
      </c>
      <c r="E36" t="s">
        <v>817</v>
      </c>
      <c r="F36" t="s">
        <v>870</v>
      </c>
      <c r="G36" t="s">
        <v>870</v>
      </c>
      <c r="H36" s="9">
        <v>131801998687</v>
      </c>
    </row>
    <row r="37" spans="1:8" x14ac:dyDescent="0.25">
      <c r="A37" t="s">
        <v>527</v>
      </c>
      <c r="B37" s="9">
        <v>131801998687</v>
      </c>
      <c r="C37" t="s">
        <v>549</v>
      </c>
      <c r="D37" s="10">
        <v>9103</v>
      </c>
      <c r="E37" t="s">
        <v>817</v>
      </c>
      <c r="F37" t="s">
        <v>871</v>
      </c>
      <c r="G37" t="s">
        <v>871</v>
      </c>
      <c r="H37" s="9">
        <v>131801998687</v>
      </c>
    </row>
    <row r="38" spans="1:8" x14ac:dyDescent="0.25">
      <c r="A38" t="s">
        <v>527</v>
      </c>
      <c r="B38" s="9">
        <v>131801998687</v>
      </c>
      <c r="C38" t="s">
        <v>549</v>
      </c>
      <c r="D38" s="10">
        <v>9160</v>
      </c>
      <c r="E38" t="s">
        <v>817</v>
      </c>
      <c r="F38" t="s">
        <v>872</v>
      </c>
      <c r="G38" t="s">
        <v>872</v>
      </c>
      <c r="H38" s="9">
        <v>131801998687</v>
      </c>
    </row>
    <row r="39" spans="1:8" x14ac:dyDescent="0.25">
      <c r="A39" t="s">
        <v>527</v>
      </c>
      <c r="B39" s="9">
        <v>332100880006</v>
      </c>
      <c r="C39" t="s">
        <v>609</v>
      </c>
      <c r="D39" s="10">
        <v>9100</v>
      </c>
      <c r="E39" t="s">
        <v>817</v>
      </c>
      <c r="F39" t="s">
        <v>873</v>
      </c>
      <c r="G39" t="s">
        <v>873</v>
      </c>
      <c r="H39" s="9">
        <v>332100880006</v>
      </c>
    </row>
    <row r="40" spans="1:8" x14ac:dyDescent="0.25">
      <c r="A40" t="s">
        <v>527</v>
      </c>
      <c r="B40" s="9">
        <v>332100880006</v>
      </c>
      <c r="C40" t="s">
        <v>609</v>
      </c>
      <c r="D40" s="10">
        <v>9160</v>
      </c>
      <c r="E40" t="s">
        <v>817</v>
      </c>
      <c r="F40" t="s">
        <v>874</v>
      </c>
      <c r="G40" t="s">
        <v>874</v>
      </c>
      <c r="H40" s="9">
        <v>332100880006</v>
      </c>
    </row>
    <row r="41" spans="1:8" x14ac:dyDescent="0.25">
      <c r="A41" t="s">
        <v>527</v>
      </c>
      <c r="B41" s="9">
        <v>141800137227</v>
      </c>
      <c r="C41" t="s">
        <v>352</v>
      </c>
      <c r="D41" s="10">
        <v>9000</v>
      </c>
      <c r="E41" t="s">
        <v>817</v>
      </c>
      <c r="F41" t="s">
        <v>875</v>
      </c>
      <c r="G41" t="s">
        <v>875</v>
      </c>
      <c r="H41" s="9">
        <v>141800137227</v>
      </c>
    </row>
    <row r="42" spans="1:8" x14ac:dyDescent="0.25">
      <c r="A42" t="s">
        <v>527</v>
      </c>
      <c r="B42" s="9">
        <v>141800137227</v>
      </c>
      <c r="C42" t="s">
        <v>352</v>
      </c>
      <c r="D42" s="10">
        <v>9001</v>
      </c>
      <c r="E42" t="s">
        <v>817</v>
      </c>
      <c r="F42" t="s">
        <v>876</v>
      </c>
      <c r="G42" t="s">
        <v>876</v>
      </c>
      <c r="H42" s="9">
        <v>141800137227</v>
      </c>
    </row>
    <row r="43" spans="1:8" x14ac:dyDescent="0.25">
      <c r="A43" t="s">
        <v>527</v>
      </c>
      <c r="B43" s="9">
        <v>141800137227</v>
      </c>
      <c r="C43" t="s">
        <v>352</v>
      </c>
      <c r="D43" s="10">
        <v>9002</v>
      </c>
      <c r="E43" t="s">
        <v>817</v>
      </c>
      <c r="F43" t="s">
        <v>877</v>
      </c>
      <c r="G43" t="s">
        <v>877</v>
      </c>
      <c r="H43" s="9">
        <v>141800137227</v>
      </c>
    </row>
    <row r="44" spans="1:8" x14ac:dyDescent="0.25">
      <c r="A44" t="s">
        <v>527</v>
      </c>
      <c r="B44" s="9">
        <v>141800137227</v>
      </c>
      <c r="C44" t="s">
        <v>352</v>
      </c>
      <c r="D44" s="10">
        <v>9003</v>
      </c>
      <c r="E44" t="s">
        <v>817</v>
      </c>
      <c r="F44" t="s">
        <v>878</v>
      </c>
      <c r="G44" t="s">
        <v>878</v>
      </c>
      <c r="H44" s="9">
        <v>141800137227</v>
      </c>
    </row>
    <row r="45" spans="1:8" x14ac:dyDescent="0.25">
      <c r="A45" t="s">
        <v>527</v>
      </c>
      <c r="B45" s="9">
        <v>141800137227</v>
      </c>
      <c r="C45" t="s">
        <v>352</v>
      </c>
      <c r="D45" s="10">
        <v>9100</v>
      </c>
      <c r="E45" t="s">
        <v>817</v>
      </c>
      <c r="F45" t="s">
        <v>879</v>
      </c>
      <c r="G45" t="s">
        <v>879</v>
      </c>
      <c r="H45" s="9">
        <v>141800137227</v>
      </c>
    </row>
    <row r="46" spans="1:8" x14ac:dyDescent="0.25">
      <c r="A46" t="s">
        <v>527</v>
      </c>
      <c r="B46" s="9">
        <v>141800137227</v>
      </c>
      <c r="C46" t="s">
        <v>352</v>
      </c>
      <c r="D46" s="10">
        <v>9160</v>
      </c>
      <c r="E46" t="s">
        <v>817</v>
      </c>
      <c r="F46" t="s">
        <v>880</v>
      </c>
      <c r="G46" t="s">
        <v>880</v>
      </c>
      <c r="H46" s="9">
        <v>141800137227</v>
      </c>
    </row>
    <row r="47" spans="1:8" x14ac:dyDescent="0.25">
      <c r="A47" t="s">
        <v>527</v>
      </c>
      <c r="B47" s="9">
        <v>141800137227</v>
      </c>
      <c r="C47" t="s">
        <v>352</v>
      </c>
      <c r="D47" s="10">
        <v>9165</v>
      </c>
      <c r="E47" t="s">
        <v>817</v>
      </c>
      <c r="F47" t="s">
        <v>881</v>
      </c>
      <c r="G47" t="s">
        <v>881</v>
      </c>
      <c r="H47" s="9">
        <v>141800137227</v>
      </c>
    </row>
    <row r="48" spans="1:8" x14ac:dyDescent="0.25">
      <c r="A48" t="s">
        <v>527</v>
      </c>
      <c r="B48" s="9">
        <v>310300996728</v>
      </c>
      <c r="C48" t="s">
        <v>677</v>
      </c>
      <c r="D48" s="10">
        <v>9160</v>
      </c>
      <c r="E48" t="s">
        <v>817</v>
      </c>
      <c r="F48" t="s">
        <v>882</v>
      </c>
      <c r="G48" t="s">
        <v>882</v>
      </c>
      <c r="H48" s="9">
        <v>310300996728</v>
      </c>
    </row>
    <row r="49" spans="1:8" x14ac:dyDescent="0.25">
      <c r="A49" t="s">
        <v>527</v>
      </c>
      <c r="B49" s="9">
        <v>491700880269</v>
      </c>
      <c r="C49" t="s">
        <v>610</v>
      </c>
      <c r="D49" s="10">
        <v>9100</v>
      </c>
      <c r="E49" t="s">
        <v>817</v>
      </c>
      <c r="F49" t="s">
        <v>883</v>
      </c>
      <c r="G49" t="s">
        <v>883</v>
      </c>
      <c r="H49" s="9">
        <v>491700880269</v>
      </c>
    </row>
    <row r="50" spans="1:8" x14ac:dyDescent="0.25">
      <c r="A50" t="s">
        <v>527</v>
      </c>
      <c r="B50" s="9">
        <v>491700880269</v>
      </c>
      <c r="C50" t="s">
        <v>610</v>
      </c>
      <c r="D50" s="10">
        <v>9160</v>
      </c>
      <c r="E50" t="s">
        <v>817</v>
      </c>
      <c r="F50" t="s">
        <v>884</v>
      </c>
      <c r="G50" t="s">
        <v>884</v>
      </c>
      <c r="H50" s="9">
        <v>491700880269</v>
      </c>
    </row>
    <row r="51" spans="1:8" x14ac:dyDescent="0.25">
      <c r="A51" t="s">
        <v>527</v>
      </c>
      <c r="B51" s="9">
        <v>491700880269</v>
      </c>
      <c r="C51" t="s">
        <v>610</v>
      </c>
      <c r="D51" s="10">
        <v>9165</v>
      </c>
      <c r="E51" t="s">
        <v>817</v>
      </c>
      <c r="F51" t="s">
        <v>885</v>
      </c>
      <c r="G51" t="s">
        <v>885</v>
      </c>
      <c r="H51" s="9">
        <v>491700880269</v>
      </c>
    </row>
    <row r="52" spans="1:8" x14ac:dyDescent="0.25">
      <c r="A52" t="s">
        <v>527</v>
      </c>
      <c r="B52" s="9">
        <v>222000100007</v>
      </c>
      <c r="C52" t="s">
        <v>679</v>
      </c>
      <c r="D52" s="10">
        <v>9160</v>
      </c>
      <c r="E52" t="s">
        <v>817</v>
      </c>
      <c r="F52" t="s">
        <v>886</v>
      </c>
      <c r="G52" t="s">
        <v>886</v>
      </c>
      <c r="H52" s="9">
        <v>222000100007</v>
      </c>
    </row>
    <row r="53" spans="1:8" x14ac:dyDescent="0.25">
      <c r="A53" t="s">
        <v>527</v>
      </c>
      <c r="B53" s="9">
        <v>100308020000</v>
      </c>
      <c r="C53" t="s">
        <v>437</v>
      </c>
      <c r="D53" s="10">
        <v>9000</v>
      </c>
      <c r="E53" t="s">
        <v>817</v>
      </c>
      <c r="F53" t="s">
        <v>887</v>
      </c>
      <c r="G53" t="s">
        <v>887</v>
      </c>
      <c r="H53" s="9">
        <v>100308020000</v>
      </c>
    </row>
    <row r="54" spans="1:8" x14ac:dyDescent="0.25">
      <c r="A54" t="s">
        <v>527</v>
      </c>
      <c r="B54" s="9">
        <v>591401880109</v>
      </c>
      <c r="C54" t="s">
        <v>448</v>
      </c>
      <c r="D54" s="10">
        <v>9160</v>
      </c>
      <c r="E54" t="s">
        <v>817</v>
      </c>
      <c r="F54" t="s">
        <v>888</v>
      </c>
      <c r="G54" t="s">
        <v>888</v>
      </c>
      <c r="H54" s="9">
        <v>591401880109</v>
      </c>
    </row>
    <row r="55" spans="1:8" x14ac:dyDescent="0.25">
      <c r="A55" t="s">
        <v>527</v>
      </c>
      <c r="B55" s="9">
        <v>591401880109</v>
      </c>
      <c r="C55" t="s">
        <v>448</v>
      </c>
      <c r="D55" s="10">
        <v>9165</v>
      </c>
      <c r="E55" t="s">
        <v>817</v>
      </c>
      <c r="F55" t="s">
        <v>889</v>
      </c>
      <c r="G55" t="s">
        <v>889</v>
      </c>
      <c r="H55" s="9">
        <v>591401880109</v>
      </c>
    </row>
    <row r="56" spans="1:8" x14ac:dyDescent="0.25">
      <c r="A56" t="s">
        <v>527</v>
      </c>
      <c r="B56" s="9">
        <v>342500998065</v>
      </c>
      <c r="C56" t="s">
        <v>382</v>
      </c>
      <c r="D56" s="10">
        <v>9000</v>
      </c>
      <c r="E56" t="s">
        <v>817</v>
      </c>
      <c r="F56" t="s">
        <v>890</v>
      </c>
      <c r="G56" t="s">
        <v>890</v>
      </c>
      <c r="H56" s="9">
        <v>342500998065</v>
      </c>
    </row>
    <row r="57" spans="1:8" x14ac:dyDescent="0.25">
      <c r="A57" t="s">
        <v>527</v>
      </c>
      <c r="B57" s="9">
        <v>342500998065</v>
      </c>
      <c r="C57" t="s">
        <v>382</v>
      </c>
      <c r="D57" s="10">
        <v>9103</v>
      </c>
      <c r="E57" t="s">
        <v>817</v>
      </c>
      <c r="F57" t="s">
        <v>891</v>
      </c>
      <c r="G57" t="s">
        <v>891</v>
      </c>
      <c r="H57" s="9">
        <v>342500998065</v>
      </c>
    </row>
    <row r="58" spans="1:8" x14ac:dyDescent="0.25">
      <c r="A58" t="s">
        <v>527</v>
      </c>
      <c r="B58" s="9">
        <v>342500998065</v>
      </c>
      <c r="C58" t="s">
        <v>382</v>
      </c>
      <c r="D58" s="10">
        <v>9104</v>
      </c>
      <c r="E58" t="s">
        <v>817</v>
      </c>
      <c r="F58" t="s">
        <v>892</v>
      </c>
      <c r="G58" t="s">
        <v>892</v>
      </c>
      <c r="H58" s="9">
        <v>342500998065</v>
      </c>
    </row>
    <row r="59" spans="1:8" x14ac:dyDescent="0.25">
      <c r="A59" t="s">
        <v>527</v>
      </c>
      <c r="B59" s="9">
        <v>342500998065</v>
      </c>
      <c r="C59" t="s">
        <v>382</v>
      </c>
      <c r="D59" s="10">
        <v>9117</v>
      </c>
      <c r="E59" t="s">
        <v>817</v>
      </c>
      <c r="F59" t="s">
        <v>893</v>
      </c>
      <c r="G59" t="s">
        <v>893</v>
      </c>
      <c r="H59" s="9">
        <v>342500998065</v>
      </c>
    </row>
    <row r="60" spans="1:8" x14ac:dyDescent="0.25">
      <c r="A60" t="s">
        <v>527</v>
      </c>
      <c r="B60" s="9">
        <v>342500998065</v>
      </c>
      <c r="C60" t="s">
        <v>382</v>
      </c>
      <c r="D60" s="10">
        <v>9161</v>
      </c>
      <c r="E60" t="s">
        <v>817</v>
      </c>
      <c r="F60" t="s">
        <v>894</v>
      </c>
      <c r="G60" t="s">
        <v>894</v>
      </c>
      <c r="H60" s="9">
        <v>342500998065</v>
      </c>
    </row>
    <row r="61" spans="1:8" x14ac:dyDescent="0.25">
      <c r="A61" t="s">
        <v>527</v>
      </c>
      <c r="B61" s="9">
        <v>332100990031</v>
      </c>
      <c r="C61" t="s">
        <v>343</v>
      </c>
      <c r="D61" s="10">
        <v>9000</v>
      </c>
      <c r="E61" t="s">
        <v>817</v>
      </c>
      <c r="F61" t="s">
        <v>895</v>
      </c>
      <c r="G61" t="s">
        <v>895</v>
      </c>
      <c r="H61" s="9">
        <v>332100990031</v>
      </c>
    </row>
    <row r="62" spans="1:8" x14ac:dyDescent="0.25">
      <c r="A62" t="s">
        <v>527</v>
      </c>
      <c r="B62" s="9">
        <v>332100990031</v>
      </c>
      <c r="C62" t="s">
        <v>343</v>
      </c>
      <c r="D62" s="10">
        <v>9100</v>
      </c>
      <c r="E62" t="s">
        <v>817</v>
      </c>
      <c r="F62" t="s">
        <v>896</v>
      </c>
      <c r="G62" t="s">
        <v>896</v>
      </c>
      <c r="H62" s="9">
        <v>332100990031</v>
      </c>
    </row>
    <row r="63" spans="1:8" x14ac:dyDescent="0.25">
      <c r="A63" t="s">
        <v>527</v>
      </c>
      <c r="B63" s="9">
        <v>332100990031</v>
      </c>
      <c r="C63" t="s">
        <v>343</v>
      </c>
      <c r="D63" s="10">
        <v>9160</v>
      </c>
      <c r="E63" t="s">
        <v>817</v>
      </c>
      <c r="F63" t="s">
        <v>897</v>
      </c>
      <c r="G63" t="s">
        <v>897</v>
      </c>
      <c r="H63" s="9">
        <v>332100990031</v>
      </c>
    </row>
    <row r="64" spans="1:8" x14ac:dyDescent="0.25">
      <c r="A64" t="s">
        <v>527</v>
      </c>
      <c r="B64" s="9">
        <v>800000058116</v>
      </c>
      <c r="C64" t="s">
        <v>500</v>
      </c>
      <c r="D64" s="10">
        <v>9160</v>
      </c>
      <c r="E64" t="s">
        <v>817</v>
      </c>
      <c r="F64" t="s">
        <v>898</v>
      </c>
      <c r="G64" t="s">
        <v>898</v>
      </c>
      <c r="H64" s="9">
        <v>800000058116</v>
      </c>
    </row>
    <row r="65" spans="1:8" x14ac:dyDescent="0.25">
      <c r="A65" t="s">
        <v>527</v>
      </c>
      <c r="B65" s="9">
        <v>800000058116</v>
      </c>
      <c r="C65" t="s">
        <v>500</v>
      </c>
      <c r="D65" s="10">
        <v>9165</v>
      </c>
      <c r="E65" t="s">
        <v>817</v>
      </c>
      <c r="F65" t="s">
        <v>899</v>
      </c>
      <c r="G65" t="s">
        <v>899</v>
      </c>
      <c r="H65" s="9">
        <v>800000058116</v>
      </c>
    </row>
    <row r="66" spans="1:8" x14ac:dyDescent="0.25">
      <c r="A66" t="s">
        <v>527</v>
      </c>
      <c r="B66" s="9">
        <v>140201880004</v>
      </c>
      <c r="C66" t="s">
        <v>490</v>
      </c>
      <c r="D66" s="10">
        <v>9100</v>
      </c>
      <c r="E66" t="s">
        <v>817</v>
      </c>
      <c r="F66" t="s">
        <v>900</v>
      </c>
      <c r="G66" t="s">
        <v>900</v>
      </c>
      <c r="H66" s="9">
        <v>140201880004</v>
      </c>
    </row>
    <row r="67" spans="1:8" x14ac:dyDescent="0.25">
      <c r="A67" t="s">
        <v>527</v>
      </c>
      <c r="B67" s="9">
        <v>140201880004</v>
      </c>
      <c r="C67" t="s">
        <v>490</v>
      </c>
      <c r="D67" s="10">
        <v>9160</v>
      </c>
      <c r="E67" t="s">
        <v>817</v>
      </c>
      <c r="F67" t="s">
        <v>901</v>
      </c>
      <c r="G67" t="s">
        <v>901</v>
      </c>
      <c r="H67" s="9">
        <v>140201880004</v>
      </c>
    </row>
    <row r="68" spans="1:8" x14ac:dyDescent="0.25">
      <c r="A68" t="s">
        <v>527</v>
      </c>
      <c r="B68" s="9">
        <v>800000056822</v>
      </c>
      <c r="C68" t="s">
        <v>552</v>
      </c>
      <c r="D68" s="10">
        <v>9000</v>
      </c>
      <c r="E68" t="s">
        <v>817</v>
      </c>
      <c r="F68" t="s">
        <v>902</v>
      </c>
      <c r="G68" t="s">
        <v>902</v>
      </c>
      <c r="H68" s="9">
        <v>800000056822</v>
      </c>
    </row>
    <row r="69" spans="1:8" x14ac:dyDescent="0.25">
      <c r="A69" t="s">
        <v>527</v>
      </c>
      <c r="B69" s="9">
        <v>800000056822</v>
      </c>
      <c r="C69" t="s">
        <v>552</v>
      </c>
      <c r="D69" s="10">
        <v>9001</v>
      </c>
      <c r="E69" t="s">
        <v>817</v>
      </c>
      <c r="F69" t="s">
        <v>903</v>
      </c>
      <c r="G69" t="s">
        <v>903</v>
      </c>
      <c r="H69" s="9">
        <v>800000056822</v>
      </c>
    </row>
    <row r="70" spans="1:8" x14ac:dyDescent="0.25">
      <c r="A70" t="s">
        <v>527</v>
      </c>
      <c r="B70" s="9">
        <v>800000056822</v>
      </c>
      <c r="C70" t="s">
        <v>552</v>
      </c>
      <c r="D70" s="10">
        <v>9100</v>
      </c>
      <c r="E70" t="s">
        <v>817</v>
      </c>
      <c r="F70" t="s">
        <v>904</v>
      </c>
      <c r="G70" t="s">
        <v>904</v>
      </c>
      <c r="H70" s="9">
        <v>800000056822</v>
      </c>
    </row>
    <row r="71" spans="1:8" x14ac:dyDescent="0.25">
      <c r="A71" t="s">
        <v>527</v>
      </c>
      <c r="B71" s="9">
        <v>800000056822</v>
      </c>
      <c r="C71" t="s">
        <v>552</v>
      </c>
      <c r="D71" s="10">
        <v>9160</v>
      </c>
      <c r="E71" t="s">
        <v>817</v>
      </c>
      <c r="F71" t="s">
        <v>905</v>
      </c>
      <c r="G71" t="s">
        <v>905</v>
      </c>
      <c r="H71" s="9">
        <v>800000056822</v>
      </c>
    </row>
    <row r="72" spans="1:8" x14ac:dyDescent="0.25">
      <c r="A72" t="s">
        <v>527</v>
      </c>
      <c r="B72" s="9">
        <v>580410880236</v>
      </c>
      <c r="C72" t="s">
        <v>617</v>
      </c>
      <c r="D72" s="10">
        <v>9100</v>
      </c>
      <c r="E72" t="s">
        <v>817</v>
      </c>
      <c r="F72" t="s">
        <v>906</v>
      </c>
      <c r="G72" t="s">
        <v>906</v>
      </c>
      <c r="H72" s="9">
        <v>580410880236</v>
      </c>
    </row>
    <row r="73" spans="1:8" x14ac:dyDescent="0.25">
      <c r="A73" t="s">
        <v>527</v>
      </c>
      <c r="B73" s="9">
        <v>580410880236</v>
      </c>
      <c r="C73" t="s">
        <v>617</v>
      </c>
      <c r="D73" s="10">
        <v>9115</v>
      </c>
      <c r="E73" t="s">
        <v>817</v>
      </c>
      <c r="F73" t="s">
        <v>907</v>
      </c>
      <c r="G73" t="s">
        <v>907</v>
      </c>
      <c r="H73" s="9">
        <v>580410880236</v>
      </c>
    </row>
    <row r="74" spans="1:8" x14ac:dyDescent="0.25">
      <c r="A74" t="s">
        <v>527</v>
      </c>
      <c r="B74" s="9">
        <v>580410880236</v>
      </c>
      <c r="C74" t="s">
        <v>617</v>
      </c>
      <c r="D74" s="10">
        <v>9165</v>
      </c>
      <c r="E74" t="s">
        <v>817</v>
      </c>
      <c r="F74" t="s">
        <v>908</v>
      </c>
      <c r="G74" t="s">
        <v>908</v>
      </c>
      <c r="H74" s="9">
        <v>580410880236</v>
      </c>
    </row>
    <row r="75" spans="1:8" x14ac:dyDescent="0.25">
      <c r="A75" t="s">
        <v>527</v>
      </c>
      <c r="B75" s="9">
        <v>331800880087</v>
      </c>
      <c r="C75" t="s">
        <v>475</v>
      </c>
      <c r="D75" s="10">
        <v>9100</v>
      </c>
      <c r="E75" t="s">
        <v>817</v>
      </c>
      <c r="F75" t="s">
        <v>909</v>
      </c>
      <c r="G75" t="s">
        <v>909</v>
      </c>
      <c r="H75" s="9">
        <v>331800880087</v>
      </c>
    </row>
    <row r="76" spans="1:8" x14ac:dyDescent="0.25">
      <c r="A76" t="s">
        <v>527</v>
      </c>
      <c r="B76" s="9">
        <v>132201998894</v>
      </c>
      <c r="C76" t="s">
        <v>555</v>
      </c>
      <c r="D76" s="10">
        <v>9000</v>
      </c>
      <c r="E76" t="s">
        <v>817</v>
      </c>
      <c r="F76" t="s">
        <v>910</v>
      </c>
      <c r="G76" t="s">
        <v>910</v>
      </c>
      <c r="H76" s="9">
        <v>132201998894</v>
      </c>
    </row>
    <row r="77" spans="1:8" x14ac:dyDescent="0.25">
      <c r="A77" t="s">
        <v>527</v>
      </c>
      <c r="B77" s="9">
        <v>661401998991</v>
      </c>
      <c r="C77" t="s">
        <v>557</v>
      </c>
      <c r="D77" s="10">
        <v>9000</v>
      </c>
      <c r="E77" t="s">
        <v>817</v>
      </c>
      <c r="F77" t="s">
        <v>911</v>
      </c>
      <c r="G77" t="s">
        <v>911</v>
      </c>
      <c r="H77" s="9">
        <v>661401998991</v>
      </c>
    </row>
    <row r="78" spans="1:8" x14ac:dyDescent="0.25">
      <c r="A78" t="s">
        <v>527</v>
      </c>
      <c r="B78" s="9">
        <v>620600996004</v>
      </c>
      <c r="C78" t="s">
        <v>364</v>
      </c>
      <c r="D78" s="10">
        <v>9000</v>
      </c>
      <c r="E78" t="s">
        <v>817</v>
      </c>
      <c r="F78" t="s">
        <v>912</v>
      </c>
      <c r="G78" t="s">
        <v>912</v>
      </c>
      <c r="H78" s="9">
        <v>620600996004</v>
      </c>
    </row>
    <row r="79" spans="1:8" x14ac:dyDescent="0.25">
      <c r="A79" t="s">
        <v>527</v>
      </c>
      <c r="B79" s="9">
        <v>342900880127</v>
      </c>
      <c r="C79" t="s">
        <v>618</v>
      </c>
      <c r="D79" s="10">
        <v>9100</v>
      </c>
      <c r="E79" t="s">
        <v>817</v>
      </c>
      <c r="F79" t="s">
        <v>913</v>
      </c>
      <c r="G79" t="s">
        <v>913</v>
      </c>
      <c r="H79" s="9">
        <v>342900880127</v>
      </c>
    </row>
    <row r="80" spans="1:8" x14ac:dyDescent="0.25">
      <c r="A80" t="s">
        <v>527</v>
      </c>
      <c r="B80" s="9">
        <v>342900880127</v>
      </c>
      <c r="C80" t="s">
        <v>618</v>
      </c>
      <c r="D80" s="10">
        <v>9160</v>
      </c>
      <c r="E80" t="s">
        <v>817</v>
      </c>
      <c r="F80" t="s">
        <v>914</v>
      </c>
      <c r="G80" t="s">
        <v>914</v>
      </c>
      <c r="H80" s="9">
        <v>342900880127</v>
      </c>
    </row>
    <row r="81" spans="1:8" x14ac:dyDescent="0.25">
      <c r="A81" t="s">
        <v>527</v>
      </c>
      <c r="B81" s="9">
        <v>140203998069</v>
      </c>
      <c r="C81" t="s">
        <v>411</v>
      </c>
      <c r="D81" s="10">
        <v>9001</v>
      </c>
      <c r="E81" t="s">
        <v>817</v>
      </c>
      <c r="F81" t="s">
        <v>915</v>
      </c>
      <c r="G81" t="s">
        <v>915</v>
      </c>
      <c r="H81" s="9">
        <v>140203998069</v>
      </c>
    </row>
    <row r="82" spans="1:8" x14ac:dyDescent="0.25">
      <c r="A82" t="s">
        <v>527</v>
      </c>
      <c r="B82" s="9">
        <v>800000056253</v>
      </c>
      <c r="C82" t="s">
        <v>497</v>
      </c>
      <c r="D82" s="10">
        <v>9160</v>
      </c>
      <c r="E82" t="s">
        <v>817</v>
      </c>
      <c r="F82" t="s">
        <v>916</v>
      </c>
      <c r="G82" t="s">
        <v>916</v>
      </c>
      <c r="H82" s="9">
        <v>800000056253</v>
      </c>
    </row>
    <row r="83" spans="1:8" x14ac:dyDescent="0.25">
      <c r="A83" t="s">
        <v>527</v>
      </c>
      <c r="B83" s="9">
        <v>800000056253</v>
      </c>
      <c r="C83" t="s">
        <v>497</v>
      </c>
      <c r="D83" s="10">
        <v>9165</v>
      </c>
      <c r="E83" t="s">
        <v>817</v>
      </c>
      <c r="F83" t="s">
        <v>917</v>
      </c>
      <c r="G83" t="s">
        <v>917</v>
      </c>
      <c r="H83" s="9">
        <v>800000056253</v>
      </c>
    </row>
    <row r="84" spans="1:8" x14ac:dyDescent="0.25">
      <c r="A84" t="s">
        <v>527</v>
      </c>
      <c r="B84" s="9">
        <v>310200998057</v>
      </c>
      <c r="C84" t="s">
        <v>396</v>
      </c>
      <c r="D84" s="10">
        <v>9000</v>
      </c>
      <c r="E84" t="s">
        <v>817</v>
      </c>
      <c r="F84" t="s">
        <v>918</v>
      </c>
      <c r="G84" t="s">
        <v>918</v>
      </c>
      <c r="H84" s="9">
        <v>310200998057</v>
      </c>
    </row>
    <row r="85" spans="1:8" x14ac:dyDescent="0.25">
      <c r="A85" t="s">
        <v>527</v>
      </c>
      <c r="B85" s="9">
        <v>353100880224</v>
      </c>
      <c r="C85" t="s">
        <v>463</v>
      </c>
      <c r="D85" s="10">
        <v>9100</v>
      </c>
      <c r="E85" t="s">
        <v>817</v>
      </c>
      <c r="F85" t="s">
        <v>919</v>
      </c>
      <c r="G85" t="s">
        <v>919</v>
      </c>
      <c r="H85" s="9">
        <v>353100880224</v>
      </c>
    </row>
    <row r="86" spans="1:8" x14ac:dyDescent="0.25">
      <c r="A86" t="s">
        <v>527</v>
      </c>
      <c r="B86" s="9">
        <v>353100880224</v>
      </c>
      <c r="C86" t="s">
        <v>463</v>
      </c>
      <c r="D86" s="10">
        <v>9160</v>
      </c>
      <c r="E86" t="s">
        <v>817</v>
      </c>
      <c r="F86" t="s">
        <v>920</v>
      </c>
      <c r="G86" t="s">
        <v>920</v>
      </c>
      <c r="H86" s="9">
        <v>353100880224</v>
      </c>
    </row>
    <row r="87" spans="1:8" x14ac:dyDescent="0.25">
      <c r="A87" t="s">
        <v>527</v>
      </c>
      <c r="B87" s="9">
        <v>353100880035</v>
      </c>
      <c r="C87" t="s">
        <v>621</v>
      </c>
      <c r="D87" s="10">
        <v>9100</v>
      </c>
      <c r="E87" t="s">
        <v>817</v>
      </c>
      <c r="F87" t="s">
        <v>921</v>
      </c>
      <c r="G87" t="s">
        <v>921</v>
      </c>
      <c r="H87" s="9">
        <v>353100880035</v>
      </c>
    </row>
    <row r="88" spans="1:8" x14ac:dyDescent="0.25">
      <c r="A88" t="s">
        <v>527</v>
      </c>
      <c r="B88" s="9">
        <v>353100880035</v>
      </c>
      <c r="C88" t="s">
        <v>621</v>
      </c>
      <c r="D88" s="10">
        <v>9115</v>
      </c>
      <c r="E88" t="s">
        <v>817</v>
      </c>
      <c r="F88" t="s">
        <v>922</v>
      </c>
      <c r="G88" t="s">
        <v>922</v>
      </c>
      <c r="H88" s="9">
        <v>353100880035</v>
      </c>
    </row>
    <row r="89" spans="1:8" x14ac:dyDescent="0.25">
      <c r="A89" t="s">
        <v>527</v>
      </c>
      <c r="B89" s="9">
        <v>30701998858</v>
      </c>
      <c r="C89" t="s">
        <v>564</v>
      </c>
      <c r="D89" s="10">
        <v>9000</v>
      </c>
      <c r="E89" t="s">
        <v>817</v>
      </c>
      <c r="F89" t="s">
        <v>923</v>
      </c>
      <c r="G89" t="s">
        <v>923</v>
      </c>
      <c r="H89" s="9">
        <v>30701998858</v>
      </c>
    </row>
    <row r="90" spans="1:8" x14ac:dyDescent="0.25">
      <c r="A90" t="s">
        <v>527</v>
      </c>
      <c r="B90" s="9">
        <v>30701998080</v>
      </c>
      <c r="C90" t="s">
        <v>565</v>
      </c>
      <c r="D90" s="10">
        <v>9000</v>
      </c>
      <c r="E90" t="s">
        <v>817</v>
      </c>
      <c r="F90" t="s">
        <v>924</v>
      </c>
      <c r="G90" t="s">
        <v>924</v>
      </c>
      <c r="H90" s="9">
        <v>30701998080</v>
      </c>
    </row>
    <row r="91" spans="1:8" x14ac:dyDescent="0.25">
      <c r="A91" t="s">
        <v>527</v>
      </c>
      <c r="B91" s="9">
        <v>30701998080</v>
      </c>
      <c r="C91" t="s">
        <v>565</v>
      </c>
      <c r="D91" s="10">
        <v>9100</v>
      </c>
      <c r="E91" t="s">
        <v>817</v>
      </c>
      <c r="F91" t="s">
        <v>925</v>
      </c>
      <c r="G91" t="s">
        <v>925</v>
      </c>
      <c r="H91" s="9">
        <v>30701998080</v>
      </c>
    </row>
    <row r="92" spans="1:8" x14ac:dyDescent="0.25">
      <c r="A92" t="s">
        <v>527</v>
      </c>
      <c r="B92" s="9">
        <v>800000069771</v>
      </c>
      <c r="C92" t="s">
        <v>684</v>
      </c>
      <c r="D92" s="10">
        <v>9160</v>
      </c>
      <c r="E92" t="s">
        <v>817</v>
      </c>
      <c r="F92" t="s">
        <v>926</v>
      </c>
      <c r="G92" t="s">
        <v>926</v>
      </c>
      <c r="H92" s="9">
        <v>800000069771</v>
      </c>
    </row>
    <row r="93" spans="1:8" x14ac:dyDescent="0.25">
      <c r="A93" t="s">
        <v>527</v>
      </c>
      <c r="B93" s="9">
        <v>800000056634</v>
      </c>
      <c r="C93" t="s">
        <v>685</v>
      </c>
      <c r="D93" s="10">
        <v>9160</v>
      </c>
      <c r="E93" t="s">
        <v>817</v>
      </c>
      <c r="F93" t="s">
        <v>927</v>
      </c>
      <c r="G93" t="s">
        <v>927</v>
      </c>
      <c r="H93" s="9">
        <v>800000056634</v>
      </c>
    </row>
    <row r="94" spans="1:8" x14ac:dyDescent="0.25">
      <c r="A94" t="s">
        <v>527</v>
      </c>
      <c r="B94" s="9">
        <v>620600997425</v>
      </c>
      <c r="C94" t="s">
        <v>566</v>
      </c>
      <c r="D94" s="10">
        <v>9002</v>
      </c>
      <c r="E94" t="s">
        <v>817</v>
      </c>
      <c r="F94" t="s">
        <v>928</v>
      </c>
      <c r="G94" t="s">
        <v>928</v>
      </c>
      <c r="H94" s="9">
        <v>620600997425</v>
      </c>
    </row>
    <row r="95" spans="1:8" x14ac:dyDescent="0.25">
      <c r="A95" t="s">
        <v>527</v>
      </c>
      <c r="B95" s="9">
        <v>310200997852</v>
      </c>
      <c r="C95" t="s">
        <v>395</v>
      </c>
      <c r="D95" s="10">
        <v>9000</v>
      </c>
      <c r="E95" t="s">
        <v>817</v>
      </c>
      <c r="F95" t="s">
        <v>929</v>
      </c>
      <c r="G95" t="s">
        <v>929</v>
      </c>
      <c r="H95" s="9">
        <v>310200997852</v>
      </c>
    </row>
    <row r="96" spans="1:8" x14ac:dyDescent="0.25">
      <c r="A96" t="s">
        <v>527</v>
      </c>
      <c r="B96" s="9">
        <v>310200880004</v>
      </c>
      <c r="C96" t="s">
        <v>485</v>
      </c>
      <c r="D96" s="10">
        <v>9100</v>
      </c>
      <c r="E96" t="s">
        <v>817</v>
      </c>
      <c r="F96" t="s">
        <v>930</v>
      </c>
      <c r="G96" t="s">
        <v>930</v>
      </c>
      <c r="H96" s="9">
        <v>310200880004</v>
      </c>
    </row>
    <row r="97" spans="1:8" x14ac:dyDescent="0.25">
      <c r="A97" t="s">
        <v>527</v>
      </c>
      <c r="B97" s="9">
        <v>310200880004</v>
      </c>
      <c r="C97" t="s">
        <v>485</v>
      </c>
      <c r="D97" s="10">
        <v>9160</v>
      </c>
      <c r="E97" t="s">
        <v>817</v>
      </c>
      <c r="F97" t="s">
        <v>931</v>
      </c>
      <c r="G97" t="s">
        <v>931</v>
      </c>
      <c r="H97" s="9">
        <v>310200880004</v>
      </c>
    </row>
    <row r="98" spans="1:8" x14ac:dyDescent="0.25">
      <c r="A98" t="s">
        <v>527</v>
      </c>
      <c r="B98" s="9" t="s">
        <v>367</v>
      </c>
      <c r="C98" t="s">
        <v>798</v>
      </c>
      <c r="D98" s="10">
        <v>9260</v>
      </c>
      <c r="E98" t="s">
        <v>817</v>
      </c>
      <c r="F98" t="s">
        <v>932</v>
      </c>
      <c r="G98" t="s">
        <v>932</v>
      </c>
      <c r="H98" s="9" t="s">
        <v>367</v>
      </c>
    </row>
    <row r="99" spans="1:8" x14ac:dyDescent="0.25">
      <c r="A99" t="s">
        <v>527</v>
      </c>
      <c r="B99" s="9" t="s">
        <v>367</v>
      </c>
      <c r="C99" t="s">
        <v>798</v>
      </c>
      <c r="D99" s="10">
        <v>9315</v>
      </c>
      <c r="E99" t="s">
        <v>817</v>
      </c>
      <c r="F99" t="s">
        <v>933</v>
      </c>
      <c r="G99" t="s">
        <v>933</v>
      </c>
      <c r="H99" s="9" t="s">
        <v>367</v>
      </c>
    </row>
    <row r="100" spans="1:8" x14ac:dyDescent="0.25">
      <c r="A100" t="s">
        <v>527</v>
      </c>
      <c r="B100" s="9">
        <v>353100997023</v>
      </c>
      <c r="C100" t="s">
        <v>623</v>
      </c>
      <c r="D100" s="10">
        <v>9100</v>
      </c>
      <c r="E100" t="s">
        <v>817</v>
      </c>
      <c r="F100" t="s">
        <v>934</v>
      </c>
      <c r="G100" t="s">
        <v>934</v>
      </c>
      <c r="H100" s="9">
        <v>353100997023</v>
      </c>
    </row>
    <row r="101" spans="1:8" x14ac:dyDescent="0.25">
      <c r="A101" t="s">
        <v>527</v>
      </c>
      <c r="B101" s="9">
        <v>353100997023</v>
      </c>
      <c r="C101" t="s">
        <v>623</v>
      </c>
      <c r="D101" s="10">
        <v>9115</v>
      </c>
      <c r="E101" t="s">
        <v>817</v>
      </c>
      <c r="F101" t="s">
        <v>935</v>
      </c>
      <c r="G101" t="s">
        <v>935</v>
      </c>
      <c r="H101" s="9">
        <v>353100997023</v>
      </c>
    </row>
    <row r="102" spans="1:8" x14ac:dyDescent="0.25">
      <c r="A102" t="s">
        <v>527</v>
      </c>
      <c r="B102" s="9">
        <v>353100997023</v>
      </c>
      <c r="C102" t="s">
        <v>623</v>
      </c>
      <c r="D102" s="10">
        <v>9165</v>
      </c>
      <c r="E102" t="s">
        <v>817</v>
      </c>
      <c r="F102" t="s">
        <v>936</v>
      </c>
      <c r="G102" t="s">
        <v>936</v>
      </c>
      <c r="H102" s="9">
        <v>353100997023</v>
      </c>
    </row>
    <row r="103" spans="1:8" x14ac:dyDescent="0.25">
      <c r="A103" t="s">
        <v>527</v>
      </c>
      <c r="B103" s="9">
        <v>261301880004</v>
      </c>
      <c r="C103" t="s">
        <v>686</v>
      </c>
      <c r="D103" s="10">
        <v>9165</v>
      </c>
      <c r="E103" t="s">
        <v>817</v>
      </c>
      <c r="F103" t="s">
        <v>937</v>
      </c>
      <c r="G103" t="s">
        <v>937</v>
      </c>
      <c r="H103" s="9">
        <v>261301880004</v>
      </c>
    </row>
    <row r="104" spans="1:8" x14ac:dyDescent="0.25">
      <c r="A104" t="s">
        <v>527</v>
      </c>
      <c r="B104" s="9">
        <v>310400880008</v>
      </c>
      <c r="C104" t="s">
        <v>482</v>
      </c>
      <c r="D104" s="10">
        <v>9100</v>
      </c>
      <c r="E104" t="s">
        <v>817</v>
      </c>
      <c r="F104" t="s">
        <v>938</v>
      </c>
      <c r="G104" t="s">
        <v>938</v>
      </c>
      <c r="H104" s="9">
        <v>310400880008</v>
      </c>
    </row>
    <row r="105" spans="1:8" x14ac:dyDescent="0.25">
      <c r="A105" t="s">
        <v>527</v>
      </c>
      <c r="B105" s="9">
        <v>310400880008</v>
      </c>
      <c r="C105" t="s">
        <v>482</v>
      </c>
      <c r="D105" s="10">
        <v>9160</v>
      </c>
      <c r="E105" t="s">
        <v>817</v>
      </c>
      <c r="F105" t="s">
        <v>939</v>
      </c>
      <c r="G105" t="s">
        <v>939</v>
      </c>
      <c r="H105" s="9">
        <v>310400880008</v>
      </c>
    </row>
    <row r="106" spans="1:8" x14ac:dyDescent="0.25">
      <c r="A106" t="s">
        <v>527</v>
      </c>
      <c r="B106" s="9">
        <v>800000059939</v>
      </c>
      <c r="C106" t="s">
        <v>624</v>
      </c>
      <c r="D106" s="10">
        <v>9100</v>
      </c>
      <c r="E106" t="s">
        <v>817</v>
      </c>
      <c r="F106" t="s">
        <v>940</v>
      </c>
      <c r="G106" t="s">
        <v>940</v>
      </c>
      <c r="H106" s="9">
        <v>800000059939</v>
      </c>
    </row>
    <row r="107" spans="1:8" x14ac:dyDescent="0.25">
      <c r="A107" t="s">
        <v>527</v>
      </c>
      <c r="B107" s="9">
        <v>310200880027</v>
      </c>
      <c r="C107" t="s">
        <v>687</v>
      </c>
      <c r="D107" s="10">
        <v>9160</v>
      </c>
      <c r="E107" t="s">
        <v>817</v>
      </c>
      <c r="F107" t="s">
        <v>941</v>
      </c>
      <c r="G107" t="s">
        <v>941</v>
      </c>
      <c r="H107" s="9">
        <v>310200880027</v>
      </c>
    </row>
    <row r="108" spans="1:8" x14ac:dyDescent="0.25">
      <c r="A108" t="s">
        <v>527</v>
      </c>
      <c r="B108" s="9">
        <v>530202880012</v>
      </c>
      <c r="C108" t="s">
        <v>567</v>
      </c>
      <c r="D108" s="10">
        <v>9000</v>
      </c>
      <c r="E108" t="s">
        <v>817</v>
      </c>
      <c r="F108" t="s">
        <v>942</v>
      </c>
      <c r="G108" t="s">
        <v>942</v>
      </c>
      <c r="H108" s="9">
        <v>530202880012</v>
      </c>
    </row>
    <row r="109" spans="1:8" x14ac:dyDescent="0.25">
      <c r="A109" t="s">
        <v>527</v>
      </c>
      <c r="B109" s="9">
        <v>530202880012</v>
      </c>
      <c r="C109" t="s">
        <v>567</v>
      </c>
      <c r="D109" s="10">
        <v>9160</v>
      </c>
      <c r="E109" t="s">
        <v>817</v>
      </c>
      <c r="F109" t="s">
        <v>943</v>
      </c>
      <c r="G109" t="s">
        <v>943</v>
      </c>
      <c r="H109" s="9">
        <v>530202880012</v>
      </c>
    </row>
    <row r="110" spans="1:8" x14ac:dyDescent="0.25">
      <c r="A110" t="s">
        <v>527</v>
      </c>
      <c r="B110" s="9">
        <v>280215880017</v>
      </c>
      <c r="C110" t="s">
        <v>627</v>
      </c>
      <c r="D110" s="10">
        <v>9100</v>
      </c>
      <c r="E110" t="s">
        <v>817</v>
      </c>
      <c r="F110" t="s">
        <v>944</v>
      </c>
      <c r="G110" t="s">
        <v>944</v>
      </c>
      <c r="H110" s="9">
        <v>280215880017</v>
      </c>
    </row>
    <row r="111" spans="1:8" x14ac:dyDescent="0.25">
      <c r="A111" t="s">
        <v>527</v>
      </c>
      <c r="B111" s="9">
        <v>280215880017</v>
      </c>
      <c r="C111" t="s">
        <v>627</v>
      </c>
      <c r="D111" s="10">
        <v>9115</v>
      </c>
      <c r="E111" t="s">
        <v>817</v>
      </c>
      <c r="F111" t="s">
        <v>945</v>
      </c>
      <c r="G111" t="s">
        <v>945</v>
      </c>
      <c r="H111" s="9">
        <v>280215880017</v>
      </c>
    </row>
    <row r="112" spans="1:8" x14ac:dyDescent="0.25">
      <c r="A112" t="s">
        <v>527</v>
      </c>
      <c r="B112" s="9">
        <v>280215880017</v>
      </c>
      <c r="C112" t="s">
        <v>627</v>
      </c>
      <c r="D112" s="10">
        <v>9160</v>
      </c>
      <c r="E112" t="s">
        <v>817</v>
      </c>
      <c r="F112" t="s">
        <v>946</v>
      </c>
      <c r="G112" t="s">
        <v>946</v>
      </c>
      <c r="H112" s="9">
        <v>280215880017</v>
      </c>
    </row>
    <row r="113" spans="1:8" x14ac:dyDescent="0.25">
      <c r="A113" t="s">
        <v>527</v>
      </c>
      <c r="B113" s="9">
        <v>131701999086</v>
      </c>
      <c r="C113" t="s">
        <v>415</v>
      </c>
      <c r="D113" s="10">
        <v>9000</v>
      </c>
      <c r="E113" t="s">
        <v>817</v>
      </c>
      <c r="F113" t="s">
        <v>947</v>
      </c>
      <c r="G113" t="s">
        <v>947</v>
      </c>
      <c r="H113" s="9">
        <v>131701999086</v>
      </c>
    </row>
    <row r="114" spans="1:8" x14ac:dyDescent="0.25">
      <c r="A114" t="s">
        <v>527</v>
      </c>
      <c r="B114" s="9">
        <v>131701999086</v>
      </c>
      <c r="C114" t="s">
        <v>415</v>
      </c>
      <c r="D114" s="10">
        <v>9001</v>
      </c>
      <c r="E114" t="s">
        <v>817</v>
      </c>
      <c r="F114" t="s">
        <v>948</v>
      </c>
      <c r="G114" t="s">
        <v>948</v>
      </c>
      <c r="H114" s="9">
        <v>131701999086</v>
      </c>
    </row>
    <row r="115" spans="1:8" x14ac:dyDescent="0.25">
      <c r="A115" t="s">
        <v>527</v>
      </c>
      <c r="B115" s="9">
        <v>331300998049</v>
      </c>
      <c r="C115" t="s">
        <v>386</v>
      </c>
      <c r="D115" s="10">
        <v>9160</v>
      </c>
      <c r="E115" t="s">
        <v>817</v>
      </c>
      <c r="F115" t="s">
        <v>949</v>
      </c>
      <c r="G115" t="s">
        <v>949</v>
      </c>
      <c r="H115" s="9">
        <v>331300998049</v>
      </c>
    </row>
    <row r="116" spans="1:8" x14ac:dyDescent="0.25">
      <c r="A116" t="s">
        <v>527</v>
      </c>
      <c r="B116" s="9">
        <v>190301880018</v>
      </c>
      <c r="C116" t="s">
        <v>689</v>
      </c>
      <c r="D116" s="10">
        <v>9160</v>
      </c>
      <c r="E116" t="s">
        <v>817</v>
      </c>
      <c r="F116" t="s">
        <v>950</v>
      </c>
      <c r="G116" t="s">
        <v>950</v>
      </c>
      <c r="H116" s="9">
        <v>190301880018</v>
      </c>
    </row>
    <row r="117" spans="1:8" x14ac:dyDescent="0.25">
      <c r="A117" t="s">
        <v>527</v>
      </c>
      <c r="B117" s="9">
        <v>10802880007</v>
      </c>
      <c r="C117" t="s">
        <v>493</v>
      </c>
      <c r="D117" s="10">
        <v>9100</v>
      </c>
      <c r="E117" t="s">
        <v>817</v>
      </c>
      <c r="F117" t="s">
        <v>951</v>
      </c>
      <c r="G117" t="s">
        <v>951</v>
      </c>
      <c r="H117" s="9">
        <v>10802880007</v>
      </c>
    </row>
    <row r="118" spans="1:8" x14ac:dyDescent="0.25">
      <c r="A118" t="s">
        <v>527</v>
      </c>
      <c r="B118" s="9">
        <v>10802880007</v>
      </c>
      <c r="C118" t="s">
        <v>493</v>
      </c>
      <c r="D118" s="10">
        <v>9160</v>
      </c>
      <c r="E118" t="s">
        <v>817</v>
      </c>
      <c r="F118" t="s">
        <v>952</v>
      </c>
      <c r="G118" t="s">
        <v>952</v>
      </c>
      <c r="H118" s="9">
        <v>10802880007</v>
      </c>
    </row>
    <row r="119" spans="1:8" x14ac:dyDescent="0.25">
      <c r="A119" t="s">
        <v>527</v>
      </c>
      <c r="B119" s="9" t="s">
        <v>830</v>
      </c>
      <c r="C119" t="s">
        <v>493</v>
      </c>
      <c r="D119" s="10" t="s">
        <v>831</v>
      </c>
      <c r="E119" t="s">
        <v>817</v>
      </c>
      <c r="F119" t="s">
        <v>953</v>
      </c>
      <c r="G119" t="s">
        <v>953</v>
      </c>
      <c r="H119" s="9" t="s">
        <v>830</v>
      </c>
    </row>
    <row r="120" spans="1:8" x14ac:dyDescent="0.25">
      <c r="A120" t="s">
        <v>527</v>
      </c>
      <c r="B120" s="9">
        <v>10402880287</v>
      </c>
      <c r="C120" t="s">
        <v>690</v>
      </c>
      <c r="D120" s="10">
        <v>9160</v>
      </c>
      <c r="E120" t="s">
        <v>817</v>
      </c>
      <c r="F120" t="s">
        <v>954</v>
      </c>
      <c r="G120" t="s">
        <v>954</v>
      </c>
      <c r="H120" s="9">
        <v>10402880287</v>
      </c>
    </row>
    <row r="121" spans="1:8" x14ac:dyDescent="0.25">
      <c r="A121" t="s">
        <v>527</v>
      </c>
      <c r="B121" s="9">
        <v>10402880287</v>
      </c>
      <c r="C121" t="s">
        <v>690</v>
      </c>
      <c r="D121" s="10">
        <v>9161</v>
      </c>
      <c r="E121" t="s">
        <v>817</v>
      </c>
      <c r="F121" t="s">
        <v>955</v>
      </c>
      <c r="G121" t="s">
        <v>955</v>
      </c>
      <c r="H121" s="9">
        <v>10402880287</v>
      </c>
    </row>
    <row r="122" spans="1:8" x14ac:dyDescent="0.25">
      <c r="A122" t="s">
        <v>527</v>
      </c>
      <c r="B122" s="9">
        <v>10402880287</v>
      </c>
      <c r="C122" t="s">
        <v>690</v>
      </c>
      <c r="D122" s="10">
        <v>9165</v>
      </c>
      <c r="E122" t="s">
        <v>817</v>
      </c>
      <c r="F122" t="s">
        <v>956</v>
      </c>
      <c r="G122" t="s">
        <v>956</v>
      </c>
      <c r="H122" s="9">
        <v>10402880287</v>
      </c>
    </row>
    <row r="123" spans="1:8" x14ac:dyDescent="0.25">
      <c r="A123" t="s">
        <v>527</v>
      </c>
      <c r="B123" s="9">
        <v>620803880221</v>
      </c>
      <c r="C123" t="s">
        <v>447</v>
      </c>
      <c r="D123" s="10">
        <v>9100</v>
      </c>
      <c r="E123" t="s">
        <v>817</v>
      </c>
      <c r="F123" t="s">
        <v>957</v>
      </c>
      <c r="G123" t="s">
        <v>957</v>
      </c>
      <c r="H123" s="9">
        <v>620803880221</v>
      </c>
    </row>
    <row r="124" spans="1:8" x14ac:dyDescent="0.25">
      <c r="A124" t="s">
        <v>527</v>
      </c>
      <c r="B124" s="9">
        <v>620803880221</v>
      </c>
      <c r="C124" t="s">
        <v>447</v>
      </c>
      <c r="D124" s="10">
        <v>9160</v>
      </c>
      <c r="E124" t="s">
        <v>817</v>
      </c>
      <c r="F124" t="s">
        <v>958</v>
      </c>
      <c r="G124" t="s">
        <v>958</v>
      </c>
      <c r="H124" s="9">
        <v>620803880221</v>
      </c>
    </row>
    <row r="125" spans="1:8" x14ac:dyDescent="0.25">
      <c r="A125" t="s">
        <v>527</v>
      </c>
      <c r="B125" s="9">
        <v>620803880221</v>
      </c>
      <c r="C125" t="s">
        <v>447</v>
      </c>
      <c r="D125" s="10">
        <v>9165</v>
      </c>
      <c r="E125" t="s">
        <v>817</v>
      </c>
      <c r="F125" t="s">
        <v>959</v>
      </c>
      <c r="G125" t="s">
        <v>959</v>
      </c>
      <c r="H125" s="9">
        <v>620803880221</v>
      </c>
    </row>
    <row r="126" spans="1:8" x14ac:dyDescent="0.25">
      <c r="A126" t="s">
        <v>527</v>
      </c>
      <c r="B126" s="9">
        <v>800000059944</v>
      </c>
      <c r="C126" t="s">
        <v>506</v>
      </c>
      <c r="D126" s="10">
        <v>9160</v>
      </c>
      <c r="E126" t="s">
        <v>817</v>
      </c>
      <c r="F126" t="s">
        <v>960</v>
      </c>
      <c r="G126" t="s">
        <v>960</v>
      </c>
      <c r="H126" s="9">
        <v>800000059944</v>
      </c>
    </row>
    <row r="127" spans="1:8" x14ac:dyDescent="0.25">
      <c r="A127" t="s">
        <v>527</v>
      </c>
      <c r="B127" s="9">
        <v>310100880066</v>
      </c>
      <c r="C127" t="s">
        <v>628</v>
      </c>
      <c r="D127" s="10">
        <v>9100</v>
      </c>
      <c r="E127" t="s">
        <v>817</v>
      </c>
      <c r="F127" t="s">
        <v>961</v>
      </c>
      <c r="G127" t="s">
        <v>961</v>
      </c>
      <c r="H127" s="9">
        <v>310100880066</v>
      </c>
    </row>
    <row r="128" spans="1:8" x14ac:dyDescent="0.25">
      <c r="A128" t="s">
        <v>527</v>
      </c>
      <c r="B128" s="9">
        <v>353100998212</v>
      </c>
      <c r="C128" t="s">
        <v>569</v>
      </c>
      <c r="D128" s="10">
        <v>9000</v>
      </c>
      <c r="E128" t="s">
        <v>817</v>
      </c>
      <c r="F128" t="s">
        <v>962</v>
      </c>
      <c r="G128" t="s">
        <v>962</v>
      </c>
      <c r="H128" s="9">
        <v>353100998212</v>
      </c>
    </row>
    <row r="129" spans="1:8" x14ac:dyDescent="0.25">
      <c r="A129" t="s">
        <v>527</v>
      </c>
      <c r="B129" s="9">
        <v>353100998212</v>
      </c>
      <c r="C129" t="s">
        <v>569</v>
      </c>
      <c r="D129" s="10">
        <v>9100</v>
      </c>
      <c r="E129" t="s">
        <v>817</v>
      </c>
      <c r="F129" t="s">
        <v>963</v>
      </c>
      <c r="G129" t="s">
        <v>963</v>
      </c>
      <c r="H129" s="9">
        <v>353100998212</v>
      </c>
    </row>
    <row r="130" spans="1:8" x14ac:dyDescent="0.25">
      <c r="A130" t="s">
        <v>527</v>
      </c>
      <c r="B130" s="9">
        <v>421800997437</v>
      </c>
      <c r="C130" t="s">
        <v>426</v>
      </c>
      <c r="D130" s="10">
        <v>9160</v>
      </c>
      <c r="E130" t="s">
        <v>817</v>
      </c>
      <c r="F130" t="s">
        <v>964</v>
      </c>
      <c r="G130" t="s">
        <v>964</v>
      </c>
      <c r="H130" s="9">
        <v>421800997437</v>
      </c>
    </row>
    <row r="131" spans="1:8" x14ac:dyDescent="0.25">
      <c r="A131" t="s">
        <v>527</v>
      </c>
      <c r="B131" s="9">
        <v>662300880413</v>
      </c>
      <c r="C131" t="s">
        <v>445</v>
      </c>
      <c r="D131" s="10">
        <v>9100</v>
      </c>
      <c r="E131" t="s">
        <v>817</v>
      </c>
      <c r="F131" t="s">
        <v>965</v>
      </c>
      <c r="G131" t="s">
        <v>965</v>
      </c>
      <c r="H131" s="9">
        <v>662300880413</v>
      </c>
    </row>
    <row r="132" spans="1:8" x14ac:dyDescent="0.25">
      <c r="A132" t="s">
        <v>527</v>
      </c>
      <c r="B132" s="9">
        <v>662300880413</v>
      </c>
      <c r="C132" t="s">
        <v>445</v>
      </c>
      <c r="D132" s="10">
        <v>9115</v>
      </c>
      <c r="E132" t="s">
        <v>817</v>
      </c>
      <c r="F132" t="s">
        <v>966</v>
      </c>
      <c r="G132" t="s">
        <v>966</v>
      </c>
      <c r="H132" s="9">
        <v>662300880413</v>
      </c>
    </row>
    <row r="133" spans="1:8" x14ac:dyDescent="0.25">
      <c r="A133" t="s">
        <v>527</v>
      </c>
      <c r="B133" s="9">
        <v>662300880413</v>
      </c>
      <c r="C133" t="s">
        <v>445</v>
      </c>
      <c r="D133" s="10">
        <v>9160</v>
      </c>
      <c r="E133" t="s">
        <v>817</v>
      </c>
      <c r="F133" t="s">
        <v>967</v>
      </c>
      <c r="G133" t="s">
        <v>967</v>
      </c>
      <c r="H133" s="9">
        <v>662300880413</v>
      </c>
    </row>
    <row r="134" spans="1:8" x14ac:dyDescent="0.25">
      <c r="A134" t="s">
        <v>527</v>
      </c>
      <c r="B134" s="9">
        <v>662300880413</v>
      </c>
      <c r="C134" t="s">
        <v>445</v>
      </c>
      <c r="D134" s="10">
        <v>9165</v>
      </c>
      <c r="E134" t="s">
        <v>817</v>
      </c>
      <c r="F134" t="s">
        <v>968</v>
      </c>
      <c r="G134" t="s">
        <v>968</v>
      </c>
      <c r="H134" s="9">
        <v>662300880413</v>
      </c>
    </row>
    <row r="135" spans="1:8" x14ac:dyDescent="0.25">
      <c r="A135" t="s">
        <v>527</v>
      </c>
      <c r="B135" s="9">
        <v>800000058305</v>
      </c>
      <c r="C135" t="s">
        <v>693</v>
      </c>
      <c r="D135" s="10">
        <v>9160</v>
      </c>
      <c r="E135" t="s">
        <v>817</v>
      </c>
      <c r="F135" t="s">
        <v>969</v>
      </c>
      <c r="G135" t="s">
        <v>969</v>
      </c>
      <c r="H135" s="9">
        <v>800000058305</v>
      </c>
    </row>
    <row r="136" spans="1:8" x14ac:dyDescent="0.25">
      <c r="A136" t="s">
        <v>527</v>
      </c>
      <c r="B136" s="9">
        <v>310300997763</v>
      </c>
      <c r="C136" t="s">
        <v>397</v>
      </c>
      <c r="D136" s="10">
        <v>9000</v>
      </c>
      <c r="E136" t="s">
        <v>817</v>
      </c>
      <c r="F136" t="s">
        <v>970</v>
      </c>
      <c r="G136" t="s">
        <v>970</v>
      </c>
      <c r="H136" s="9">
        <v>310300997763</v>
      </c>
    </row>
    <row r="137" spans="1:8" x14ac:dyDescent="0.25">
      <c r="A137" t="s">
        <v>527</v>
      </c>
      <c r="B137" s="9">
        <v>140203997682</v>
      </c>
      <c r="C137" t="s">
        <v>414</v>
      </c>
      <c r="D137" s="10">
        <v>9002</v>
      </c>
      <c r="E137" t="s">
        <v>817</v>
      </c>
      <c r="F137" t="s">
        <v>971</v>
      </c>
      <c r="G137" t="s">
        <v>971</v>
      </c>
      <c r="H137" s="9">
        <v>140203997682</v>
      </c>
    </row>
    <row r="138" spans="1:8" x14ac:dyDescent="0.25">
      <c r="A138" t="s">
        <v>527</v>
      </c>
      <c r="B138" s="9">
        <v>140203997682</v>
      </c>
      <c r="C138" t="s">
        <v>414</v>
      </c>
      <c r="D138" s="10">
        <v>9100</v>
      </c>
      <c r="E138" t="s">
        <v>817</v>
      </c>
      <c r="F138" t="s">
        <v>972</v>
      </c>
      <c r="G138" t="s">
        <v>972</v>
      </c>
      <c r="H138" s="9">
        <v>140203997682</v>
      </c>
    </row>
    <row r="139" spans="1:8" x14ac:dyDescent="0.25">
      <c r="A139" t="s">
        <v>527</v>
      </c>
      <c r="B139" s="9">
        <v>140203997682</v>
      </c>
      <c r="C139" t="s">
        <v>414</v>
      </c>
      <c r="D139" s="10">
        <v>9160</v>
      </c>
      <c r="E139" t="s">
        <v>817</v>
      </c>
      <c r="F139" t="s">
        <v>973</v>
      </c>
      <c r="G139" t="s">
        <v>973</v>
      </c>
      <c r="H139" s="9">
        <v>140203997682</v>
      </c>
    </row>
    <row r="140" spans="1:8" x14ac:dyDescent="0.25">
      <c r="A140" t="s">
        <v>527</v>
      </c>
      <c r="B140" s="9">
        <v>610327020000</v>
      </c>
      <c r="C140" t="s">
        <v>435</v>
      </c>
      <c r="D140" s="10">
        <v>9000</v>
      </c>
      <c r="E140" t="s">
        <v>817</v>
      </c>
      <c r="F140" t="s">
        <v>974</v>
      </c>
      <c r="G140" t="s">
        <v>974</v>
      </c>
      <c r="H140" s="9">
        <v>610327020000</v>
      </c>
    </row>
    <row r="141" spans="1:8" x14ac:dyDescent="0.25">
      <c r="A141" t="s">
        <v>527</v>
      </c>
      <c r="B141" s="9">
        <v>310200880425</v>
      </c>
      <c r="C141" t="s">
        <v>400</v>
      </c>
      <c r="D141" s="10">
        <v>9000</v>
      </c>
      <c r="E141" t="s">
        <v>817</v>
      </c>
      <c r="F141" t="s">
        <v>975</v>
      </c>
      <c r="G141" t="s">
        <v>975</v>
      </c>
      <c r="H141" s="9">
        <v>310200880425</v>
      </c>
    </row>
    <row r="142" spans="1:8" x14ac:dyDescent="0.25">
      <c r="A142" t="s">
        <v>527</v>
      </c>
      <c r="B142" s="9">
        <v>310200880425</v>
      </c>
      <c r="C142" t="s">
        <v>400</v>
      </c>
      <c r="D142" s="10">
        <v>9100</v>
      </c>
      <c r="E142" t="s">
        <v>817</v>
      </c>
      <c r="F142" t="s">
        <v>976</v>
      </c>
      <c r="G142" t="s">
        <v>976</v>
      </c>
      <c r="H142" s="9">
        <v>310200880425</v>
      </c>
    </row>
    <row r="143" spans="1:8" x14ac:dyDescent="0.25">
      <c r="A143" t="s">
        <v>527</v>
      </c>
      <c r="B143" s="9">
        <v>353100880059</v>
      </c>
      <c r="C143" t="s">
        <v>462</v>
      </c>
      <c r="D143" s="10">
        <v>9100</v>
      </c>
      <c r="E143" t="s">
        <v>817</v>
      </c>
      <c r="F143" t="s">
        <v>977</v>
      </c>
      <c r="G143" t="s">
        <v>977</v>
      </c>
      <c r="H143" s="9">
        <v>353100880059</v>
      </c>
    </row>
    <row r="144" spans="1:8" x14ac:dyDescent="0.25">
      <c r="A144" t="s">
        <v>527</v>
      </c>
      <c r="B144" s="9">
        <v>353100880059</v>
      </c>
      <c r="C144" t="s">
        <v>462</v>
      </c>
      <c r="D144" s="10">
        <v>9115</v>
      </c>
      <c r="E144" t="s">
        <v>817</v>
      </c>
      <c r="F144" t="s">
        <v>978</v>
      </c>
      <c r="G144" t="s">
        <v>978</v>
      </c>
      <c r="H144" s="9">
        <v>353100880059</v>
      </c>
    </row>
    <row r="145" spans="1:8" x14ac:dyDescent="0.25">
      <c r="A145" t="s">
        <v>527</v>
      </c>
      <c r="B145" s="9">
        <v>353100880059</v>
      </c>
      <c r="C145" t="s">
        <v>462</v>
      </c>
      <c r="D145" s="10">
        <v>9160</v>
      </c>
      <c r="E145" t="s">
        <v>817</v>
      </c>
      <c r="F145" t="s">
        <v>979</v>
      </c>
      <c r="G145" t="s">
        <v>979</v>
      </c>
      <c r="H145" s="9">
        <v>353100880059</v>
      </c>
    </row>
    <row r="146" spans="1:8" x14ac:dyDescent="0.25">
      <c r="A146" t="s">
        <v>527</v>
      </c>
      <c r="B146" s="9">
        <v>480601996550</v>
      </c>
      <c r="C146" t="s">
        <v>572</v>
      </c>
      <c r="D146" s="10">
        <v>9000</v>
      </c>
      <c r="E146" t="s">
        <v>817</v>
      </c>
      <c r="F146" t="s">
        <v>980</v>
      </c>
      <c r="G146" t="s">
        <v>980</v>
      </c>
      <c r="H146" s="9">
        <v>480601996550</v>
      </c>
    </row>
    <row r="147" spans="1:8" x14ac:dyDescent="0.25">
      <c r="A147" t="s">
        <v>527</v>
      </c>
      <c r="B147" s="9">
        <v>660411020000</v>
      </c>
      <c r="C147" t="s">
        <v>433</v>
      </c>
      <c r="D147" s="10">
        <v>9000</v>
      </c>
      <c r="E147" t="s">
        <v>817</v>
      </c>
      <c r="F147" t="s">
        <v>981</v>
      </c>
      <c r="G147" t="s">
        <v>981</v>
      </c>
      <c r="H147" s="9">
        <v>660411020000</v>
      </c>
    </row>
    <row r="148" spans="1:8" x14ac:dyDescent="0.25">
      <c r="A148" t="s">
        <v>527</v>
      </c>
      <c r="B148" s="9">
        <v>660410020000</v>
      </c>
      <c r="C148" t="s">
        <v>434</v>
      </c>
      <c r="D148" s="10">
        <v>9000</v>
      </c>
      <c r="E148" t="s">
        <v>817</v>
      </c>
      <c r="F148" t="s">
        <v>982</v>
      </c>
      <c r="G148" t="s">
        <v>982</v>
      </c>
      <c r="H148" s="9">
        <v>660410020000</v>
      </c>
    </row>
    <row r="149" spans="1:8" x14ac:dyDescent="0.25">
      <c r="A149" t="s">
        <v>527</v>
      </c>
      <c r="B149" s="9">
        <v>660412020000</v>
      </c>
      <c r="C149" t="s">
        <v>432</v>
      </c>
      <c r="D149" s="10">
        <v>9000</v>
      </c>
      <c r="E149" t="s">
        <v>817</v>
      </c>
      <c r="F149" t="s">
        <v>983</v>
      </c>
      <c r="G149" t="s">
        <v>983</v>
      </c>
      <c r="H149" s="9">
        <v>660412020000</v>
      </c>
    </row>
    <row r="150" spans="1:8" x14ac:dyDescent="0.25">
      <c r="A150" t="s">
        <v>527</v>
      </c>
      <c r="B150" s="9">
        <v>660412020000</v>
      </c>
      <c r="C150" t="s">
        <v>432</v>
      </c>
      <c r="D150" s="10">
        <v>9002</v>
      </c>
      <c r="E150" t="s">
        <v>817</v>
      </c>
      <c r="F150" t="s">
        <v>984</v>
      </c>
      <c r="G150" t="s">
        <v>984</v>
      </c>
      <c r="H150" s="9">
        <v>660412020000</v>
      </c>
    </row>
    <row r="151" spans="1:8" x14ac:dyDescent="0.25">
      <c r="A151" t="s">
        <v>527</v>
      </c>
      <c r="B151" s="9">
        <v>660412020000</v>
      </c>
      <c r="C151" t="s">
        <v>432</v>
      </c>
      <c r="D151" s="10">
        <v>9004</v>
      </c>
      <c r="E151" t="s">
        <v>817</v>
      </c>
      <c r="F151" t="s">
        <v>985</v>
      </c>
      <c r="G151" t="s">
        <v>985</v>
      </c>
      <c r="H151" s="9">
        <v>660412020000</v>
      </c>
    </row>
    <row r="152" spans="1:8" x14ac:dyDescent="0.25">
      <c r="A152" t="s">
        <v>527</v>
      </c>
      <c r="B152" s="9">
        <v>660412020000</v>
      </c>
      <c r="C152" t="s">
        <v>432</v>
      </c>
      <c r="D152" s="10">
        <v>9006</v>
      </c>
      <c r="E152" t="s">
        <v>817</v>
      </c>
      <c r="F152" t="s">
        <v>986</v>
      </c>
      <c r="G152" t="s">
        <v>986</v>
      </c>
      <c r="H152" s="9">
        <v>660412020000</v>
      </c>
    </row>
    <row r="153" spans="1:8" x14ac:dyDescent="0.25">
      <c r="A153" t="s">
        <v>527</v>
      </c>
      <c r="B153" s="9">
        <v>332000997766</v>
      </c>
      <c r="C153" t="s">
        <v>384</v>
      </c>
      <c r="D153" s="10">
        <v>9100</v>
      </c>
      <c r="E153" t="s">
        <v>817</v>
      </c>
      <c r="F153" t="s">
        <v>987</v>
      </c>
      <c r="G153" t="s">
        <v>987</v>
      </c>
      <c r="H153" s="9">
        <v>332000997766</v>
      </c>
    </row>
    <row r="154" spans="1:8" x14ac:dyDescent="0.25">
      <c r="A154" t="s">
        <v>527</v>
      </c>
      <c r="B154" s="9">
        <v>332000997766</v>
      </c>
      <c r="C154" t="s">
        <v>384</v>
      </c>
      <c r="D154" s="10">
        <v>9115</v>
      </c>
      <c r="E154" t="s">
        <v>817</v>
      </c>
      <c r="F154" t="s">
        <v>988</v>
      </c>
      <c r="G154" t="s">
        <v>988</v>
      </c>
      <c r="H154" s="9">
        <v>332000997766</v>
      </c>
    </row>
    <row r="155" spans="1:8" x14ac:dyDescent="0.25">
      <c r="A155" t="s">
        <v>527</v>
      </c>
      <c r="B155" s="9">
        <v>332000997766</v>
      </c>
      <c r="C155" t="s">
        <v>384</v>
      </c>
      <c r="D155" s="10">
        <v>9160</v>
      </c>
      <c r="E155" t="s">
        <v>817</v>
      </c>
      <c r="F155" t="s">
        <v>989</v>
      </c>
      <c r="G155" t="s">
        <v>989</v>
      </c>
      <c r="H155" s="9">
        <v>332000997766</v>
      </c>
    </row>
    <row r="156" spans="1:8" x14ac:dyDescent="0.25">
      <c r="A156" t="s">
        <v>527</v>
      </c>
      <c r="B156" s="9">
        <v>61700308038</v>
      </c>
      <c r="C156" t="s">
        <v>573</v>
      </c>
      <c r="D156" s="10">
        <v>9000</v>
      </c>
      <c r="E156" t="s">
        <v>817</v>
      </c>
      <c r="F156" t="s">
        <v>990</v>
      </c>
      <c r="G156" t="s">
        <v>990</v>
      </c>
      <c r="H156" s="9">
        <v>61700308038</v>
      </c>
    </row>
    <row r="157" spans="1:8" x14ac:dyDescent="0.25">
      <c r="A157" t="s">
        <v>527</v>
      </c>
      <c r="B157" s="9">
        <v>280518998058</v>
      </c>
      <c r="C157" t="s">
        <v>574</v>
      </c>
      <c r="D157" s="10">
        <v>9000</v>
      </c>
      <c r="E157" t="s">
        <v>817</v>
      </c>
      <c r="F157" t="s">
        <v>991</v>
      </c>
      <c r="G157" t="s">
        <v>991</v>
      </c>
      <c r="H157" s="9">
        <v>280518998058</v>
      </c>
    </row>
    <row r="158" spans="1:8" x14ac:dyDescent="0.25">
      <c r="A158" t="s">
        <v>527</v>
      </c>
      <c r="B158" s="9">
        <v>280518998058</v>
      </c>
      <c r="C158" t="s">
        <v>574</v>
      </c>
      <c r="D158" s="10">
        <v>9100</v>
      </c>
      <c r="E158" t="s">
        <v>817</v>
      </c>
      <c r="F158" t="s">
        <v>992</v>
      </c>
      <c r="G158" t="s">
        <v>992</v>
      </c>
      <c r="H158" s="9">
        <v>280518998058</v>
      </c>
    </row>
    <row r="159" spans="1:8" x14ac:dyDescent="0.25">
      <c r="A159" t="s">
        <v>527</v>
      </c>
      <c r="B159" s="9">
        <v>280518998058</v>
      </c>
      <c r="C159" t="s">
        <v>574</v>
      </c>
      <c r="D159" s="10">
        <v>9115</v>
      </c>
      <c r="E159" t="s">
        <v>817</v>
      </c>
      <c r="F159" t="s">
        <v>993</v>
      </c>
      <c r="G159" t="s">
        <v>993</v>
      </c>
      <c r="H159" s="9">
        <v>280518998058</v>
      </c>
    </row>
    <row r="160" spans="1:8" x14ac:dyDescent="0.25">
      <c r="A160" t="s">
        <v>527</v>
      </c>
      <c r="B160" s="9">
        <v>280518998058</v>
      </c>
      <c r="C160" t="s">
        <v>574</v>
      </c>
      <c r="D160" s="10">
        <v>9165</v>
      </c>
      <c r="E160" t="s">
        <v>817</v>
      </c>
      <c r="F160" t="s">
        <v>994</v>
      </c>
      <c r="G160" t="s">
        <v>994</v>
      </c>
      <c r="H160" s="9">
        <v>280518998058</v>
      </c>
    </row>
    <row r="161" spans="1:8" x14ac:dyDescent="0.25">
      <c r="A161" t="s">
        <v>527</v>
      </c>
      <c r="B161" s="9">
        <v>661100997871</v>
      </c>
      <c r="C161" t="s">
        <v>575</v>
      </c>
      <c r="D161" s="10">
        <v>9000</v>
      </c>
      <c r="E161" t="s">
        <v>817</v>
      </c>
      <c r="F161" t="s">
        <v>995</v>
      </c>
      <c r="G161" t="s">
        <v>995</v>
      </c>
      <c r="H161" s="9">
        <v>661100997871</v>
      </c>
    </row>
    <row r="162" spans="1:8" x14ac:dyDescent="0.25">
      <c r="A162" t="s">
        <v>527</v>
      </c>
      <c r="B162" s="9">
        <v>280506998512</v>
      </c>
      <c r="C162" t="s">
        <v>401</v>
      </c>
      <c r="D162" s="10">
        <v>9000</v>
      </c>
      <c r="E162" t="s">
        <v>817</v>
      </c>
      <c r="F162" t="s">
        <v>996</v>
      </c>
      <c r="G162" t="s">
        <v>996</v>
      </c>
      <c r="H162" s="9">
        <v>280506998512</v>
      </c>
    </row>
    <row r="163" spans="1:8" x14ac:dyDescent="0.25">
      <c r="A163" t="s">
        <v>527</v>
      </c>
      <c r="B163" s="9">
        <v>660802999880</v>
      </c>
      <c r="C163" t="s">
        <v>576</v>
      </c>
      <c r="D163" s="10">
        <v>9000</v>
      </c>
      <c r="E163" t="s">
        <v>817</v>
      </c>
      <c r="F163" t="s">
        <v>997</v>
      </c>
      <c r="G163" t="s">
        <v>997</v>
      </c>
      <c r="H163" s="9">
        <v>660802999880</v>
      </c>
    </row>
    <row r="164" spans="1:8" x14ac:dyDescent="0.25">
      <c r="A164" t="s">
        <v>527</v>
      </c>
      <c r="B164" s="9">
        <v>660802999880</v>
      </c>
      <c r="C164" t="s">
        <v>576</v>
      </c>
      <c r="D164" s="10">
        <v>9100</v>
      </c>
      <c r="E164" t="s">
        <v>817</v>
      </c>
      <c r="F164" t="s">
        <v>998</v>
      </c>
      <c r="G164" t="s">
        <v>998</v>
      </c>
      <c r="H164" s="9">
        <v>660802999880</v>
      </c>
    </row>
    <row r="165" spans="1:8" x14ac:dyDescent="0.25">
      <c r="A165" t="s">
        <v>527</v>
      </c>
      <c r="B165" s="9">
        <v>660803020000</v>
      </c>
      <c r="C165" t="s">
        <v>431</v>
      </c>
      <c r="D165" s="10">
        <v>9000</v>
      </c>
      <c r="E165" t="s">
        <v>817</v>
      </c>
      <c r="F165" t="s">
        <v>999</v>
      </c>
      <c r="G165" t="s">
        <v>999</v>
      </c>
      <c r="H165" s="9">
        <v>660803020000</v>
      </c>
    </row>
    <row r="166" spans="1:8" x14ac:dyDescent="0.25">
      <c r="A166" t="s">
        <v>527</v>
      </c>
      <c r="B166" s="9">
        <v>500304880222</v>
      </c>
      <c r="C166" t="s">
        <v>455</v>
      </c>
      <c r="D166" s="10">
        <v>9160</v>
      </c>
      <c r="E166" t="s">
        <v>817</v>
      </c>
      <c r="F166" t="s">
        <v>1000</v>
      </c>
      <c r="G166" t="s">
        <v>1000</v>
      </c>
      <c r="H166" s="9">
        <v>500304880222</v>
      </c>
    </row>
    <row r="167" spans="1:8" x14ac:dyDescent="0.25">
      <c r="A167" t="s">
        <v>527</v>
      </c>
      <c r="B167" s="9">
        <v>331300880219</v>
      </c>
      <c r="C167" t="s">
        <v>344</v>
      </c>
      <c r="D167" s="10">
        <v>9000</v>
      </c>
      <c r="E167" t="s">
        <v>817</v>
      </c>
      <c r="F167" t="s">
        <v>1001</v>
      </c>
      <c r="G167" t="s">
        <v>1001</v>
      </c>
      <c r="H167" s="9">
        <v>331300880219</v>
      </c>
    </row>
    <row r="168" spans="1:8" x14ac:dyDescent="0.25">
      <c r="A168" t="s">
        <v>527</v>
      </c>
      <c r="B168" s="9">
        <v>331300880219</v>
      </c>
      <c r="C168" t="s">
        <v>344</v>
      </c>
      <c r="D168" s="10">
        <v>9100</v>
      </c>
      <c r="E168" t="s">
        <v>817</v>
      </c>
      <c r="F168" t="s">
        <v>1002</v>
      </c>
      <c r="G168" t="s">
        <v>1002</v>
      </c>
      <c r="H168" s="9">
        <v>331300880219</v>
      </c>
    </row>
    <row r="169" spans="1:8" x14ac:dyDescent="0.25">
      <c r="A169" t="s">
        <v>527</v>
      </c>
      <c r="B169" s="9">
        <v>331300880219</v>
      </c>
      <c r="C169" t="s">
        <v>344</v>
      </c>
      <c r="D169" s="10">
        <v>9160</v>
      </c>
      <c r="E169" t="s">
        <v>817</v>
      </c>
      <c r="F169" t="s">
        <v>1003</v>
      </c>
      <c r="G169" t="s">
        <v>1003</v>
      </c>
      <c r="H169" s="9">
        <v>331300880219</v>
      </c>
    </row>
    <row r="170" spans="1:8" x14ac:dyDescent="0.25">
      <c r="A170" t="s">
        <v>527</v>
      </c>
      <c r="B170" s="9">
        <v>332000227132</v>
      </c>
      <c r="C170" t="s">
        <v>357</v>
      </c>
      <c r="D170" s="10">
        <v>9001</v>
      </c>
      <c r="E170" t="s">
        <v>817</v>
      </c>
      <c r="F170" t="s">
        <v>1004</v>
      </c>
      <c r="G170" t="s">
        <v>1004</v>
      </c>
      <c r="H170" s="9">
        <v>332000227132</v>
      </c>
    </row>
    <row r="171" spans="1:8" x14ac:dyDescent="0.25">
      <c r="A171" t="s">
        <v>527</v>
      </c>
      <c r="B171" s="9">
        <v>332000227132</v>
      </c>
      <c r="C171" t="s">
        <v>357</v>
      </c>
      <c r="D171" s="10">
        <v>9002</v>
      </c>
      <c r="E171" t="s">
        <v>817</v>
      </c>
      <c r="F171" t="s">
        <v>1005</v>
      </c>
      <c r="G171" t="s">
        <v>1005</v>
      </c>
      <c r="H171" s="9">
        <v>332000227132</v>
      </c>
    </row>
    <row r="172" spans="1:8" x14ac:dyDescent="0.25">
      <c r="A172" t="s">
        <v>527</v>
      </c>
      <c r="B172" s="9">
        <v>332000227132</v>
      </c>
      <c r="C172" t="s">
        <v>357</v>
      </c>
      <c r="D172" s="10">
        <v>9101</v>
      </c>
      <c r="E172" t="s">
        <v>817</v>
      </c>
      <c r="F172" t="s">
        <v>1006</v>
      </c>
      <c r="G172" t="s">
        <v>1006</v>
      </c>
      <c r="H172" s="9">
        <v>332000227132</v>
      </c>
    </row>
    <row r="173" spans="1:8" x14ac:dyDescent="0.25">
      <c r="A173" t="s">
        <v>527</v>
      </c>
      <c r="B173" s="9">
        <v>332000227132</v>
      </c>
      <c r="C173" t="s">
        <v>357</v>
      </c>
      <c r="D173" s="10">
        <v>9115</v>
      </c>
      <c r="E173" t="s">
        <v>817</v>
      </c>
      <c r="F173" t="s">
        <v>1007</v>
      </c>
      <c r="G173" t="s">
        <v>1007</v>
      </c>
      <c r="H173" s="9">
        <v>332000227132</v>
      </c>
    </row>
    <row r="174" spans="1:8" x14ac:dyDescent="0.25">
      <c r="A174" t="s">
        <v>527</v>
      </c>
      <c r="B174" s="9">
        <v>332000227132</v>
      </c>
      <c r="C174" t="s">
        <v>357</v>
      </c>
      <c r="D174" s="10">
        <v>9160</v>
      </c>
      <c r="E174" t="s">
        <v>817</v>
      </c>
      <c r="F174" t="s">
        <v>1008</v>
      </c>
      <c r="G174" t="s">
        <v>1008</v>
      </c>
      <c r="H174" s="9">
        <v>332000227132</v>
      </c>
    </row>
    <row r="175" spans="1:8" x14ac:dyDescent="0.25">
      <c r="A175" t="s">
        <v>527</v>
      </c>
      <c r="B175" s="9">
        <v>332000227132</v>
      </c>
      <c r="C175" t="s">
        <v>357</v>
      </c>
      <c r="D175" s="10">
        <v>9165</v>
      </c>
      <c r="E175" t="s">
        <v>817</v>
      </c>
      <c r="F175" t="s">
        <v>1009</v>
      </c>
      <c r="G175" t="s">
        <v>1009</v>
      </c>
      <c r="H175" s="9">
        <v>332000227132</v>
      </c>
    </row>
    <row r="176" spans="1:8" x14ac:dyDescent="0.25">
      <c r="A176" t="s">
        <v>527</v>
      </c>
      <c r="B176" s="9">
        <v>332000227506</v>
      </c>
      <c r="C176" t="s">
        <v>358</v>
      </c>
      <c r="D176" s="10">
        <v>9100</v>
      </c>
      <c r="E176" t="s">
        <v>817</v>
      </c>
      <c r="F176" t="s">
        <v>1010</v>
      </c>
      <c r="G176" t="s">
        <v>1010</v>
      </c>
      <c r="H176" s="9">
        <v>332000227506</v>
      </c>
    </row>
    <row r="177" spans="1:8" x14ac:dyDescent="0.25">
      <c r="A177" t="s">
        <v>527</v>
      </c>
      <c r="B177" s="9">
        <v>332000227506</v>
      </c>
      <c r="C177" t="s">
        <v>358</v>
      </c>
      <c r="D177" s="10">
        <v>9115</v>
      </c>
      <c r="E177" t="s">
        <v>817</v>
      </c>
      <c r="F177" t="s">
        <v>1011</v>
      </c>
      <c r="G177" t="s">
        <v>1011</v>
      </c>
      <c r="H177" s="9">
        <v>332000227506</v>
      </c>
    </row>
    <row r="178" spans="1:8" x14ac:dyDescent="0.25">
      <c r="A178" t="s">
        <v>527</v>
      </c>
      <c r="B178" s="9">
        <v>332000227506</v>
      </c>
      <c r="C178" t="s">
        <v>358</v>
      </c>
      <c r="D178" s="10">
        <v>9160</v>
      </c>
      <c r="E178" t="s">
        <v>817</v>
      </c>
      <c r="F178" t="s">
        <v>1012</v>
      </c>
      <c r="G178" t="s">
        <v>1012</v>
      </c>
      <c r="H178" s="9">
        <v>332000227506</v>
      </c>
    </row>
    <row r="179" spans="1:8" x14ac:dyDescent="0.25">
      <c r="A179" t="s">
        <v>527</v>
      </c>
      <c r="B179" s="9">
        <v>332000227506</v>
      </c>
      <c r="C179" t="s">
        <v>358</v>
      </c>
      <c r="D179" s="10">
        <v>9165</v>
      </c>
      <c r="E179" t="s">
        <v>817</v>
      </c>
      <c r="F179" t="s">
        <v>1013</v>
      </c>
      <c r="G179" t="s">
        <v>1013</v>
      </c>
      <c r="H179" s="9">
        <v>332000227506</v>
      </c>
    </row>
    <row r="180" spans="1:8" x14ac:dyDescent="0.25">
      <c r="A180" t="s">
        <v>527</v>
      </c>
      <c r="B180" s="9">
        <v>331300630007</v>
      </c>
      <c r="C180" t="s">
        <v>633</v>
      </c>
      <c r="D180" s="10">
        <v>9100</v>
      </c>
      <c r="E180" t="s">
        <v>817</v>
      </c>
      <c r="F180" t="s">
        <v>1014</v>
      </c>
      <c r="G180" t="s">
        <v>1014</v>
      </c>
      <c r="H180" s="9">
        <v>331300630007</v>
      </c>
    </row>
    <row r="181" spans="1:8" x14ac:dyDescent="0.25">
      <c r="A181" t="s">
        <v>527</v>
      </c>
      <c r="B181" s="9">
        <v>10100996557</v>
      </c>
      <c r="C181" t="s">
        <v>418</v>
      </c>
      <c r="D181" s="10">
        <v>9002</v>
      </c>
      <c r="E181" t="s">
        <v>817</v>
      </c>
      <c r="F181" t="s">
        <v>1015</v>
      </c>
      <c r="G181" t="s">
        <v>1015</v>
      </c>
      <c r="H181" s="9">
        <v>10100996557</v>
      </c>
    </row>
    <row r="182" spans="1:8" x14ac:dyDescent="0.25">
      <c r="A182" t="s">
        <v>527</v>
      </c>
      <c r="B182" s="9">
        <v>10100996557</v>
      </c>
      <c r="C182" t="s">
        <v>418</v>
      </c>
      <c r="D182" s="10">
        <v>9100</v>
      </c>
      <c r="E182" t="s">
        <v>817</v>
      </c>
      <c r="F182" t="s">
        <v>1016</v>
      </c>
      <c r="G182" t="s">
        <v>1016</v>
      </c>
      <c r="H182" s="9">
        <v>10100996557</v>
      </c>
    </row>
    <row r="183" spans="1:8" x14ac:dyDescent="0.25">
      <c r="A183" t="s">
        <v>527</v>
      </c>
      <c r="B183" s="9">
        <v>10100996557</v>
      </c>
      <c r="C183" t="s">
        <v>418</v>
      </c>
      <c r="D183" s="10">
        <v>9160</v>
      </c>
      <c r="E183" t="s">
        <v>817</v>
      </c>
      <c r="F183" t="s">
        <v>1017</v>
      </c>
      <c r="G183" t="s">
        <v>1017</v>
      </c>
      <c r="H183" s="9">
        <v>10100996557</v>
      </c>
    </row>
    <row r="184" spans="1:8" x14ac:dyDescent="0.25">
      <c r="A184" t="s">
        <v>527</v>
      </c>
      <c r="B184" s="9">
        <v>10100996557</v>
      </c>
      <c r="C184" t="s">
        <v>418</v>
      </c>
      <c r="D184" s="10">
        <v>9165</v>
      </c>
      <c r="E184" t="s">
        <v>817</v>
      </c>
      <c r="F184" t="s">
        <v>1018</v>
      </c>
      <c r="G184" t="s">
        <v>1018</v>
      </c>
      <c r="H184" s="9">
        <v>10100996557</v>
      </c>
    </row>
    <row r="185" spans="1:8" x14ac:dyDescent="0.25">
      <c r="A185" t="s">
        <v>527</v>
      </c>
      <c r="B185" s="9">
        <v>520302880126</v>
      </c>
      <c r="C185" t="s">
        <v>634</v>
      </c>
      <c r="D185" s="10">
        <v>9100</v>
      </c>
      <c r="E185" t="s">
        <v>817</v>
      </c>
      <c r="F185" t="s">
        <v>1019</v>
      </c>
      <c r="G185" t="s">
        <v>1019</v>
      </c>
      <c r="H185" s="9">
        <v>520302880126</v>
      </c>
    </row>
    <row r="186" spans="1:8" x14ac:dyDescent="0.25">
      <c r="A186" t="s">
        <v>527</v>
      </c>
      <c r="B186" s="9">
        <v>520302880126</v>
      </c>
      <c r="C186" t="s">
        <v>634</v>
      </c>
      <c r="D186" s="10">
        <v>9115</v>
      </c>
      <c r="E186" t="s">
        <v>817</v>
      </c>
      <c r="F186" t="s">
        <v>1020</v>
      </c>
      <c r="G186" t="s">
        <v>1020</v>
      </c>
      <c r="H186" s="9">
        <v>520302880126</v>
      </c>
    </row>
    <row r="187" spans="1:8" x14ac:dyDescent="0.25">
      <c r="A187" t="s">
        <v>527</v>
      </c>
      <c r="B187" s="9">
        <v>520302880126</v>
      </c>
      <c r="C187" t="s">
        <v>634</v>
      </c>
      <c r="D187" s="10">
        <v>9116</v>
      </c>
      <c r="E187" t="s">
        <v>817</v>
      </c>
      <c r="F187" t="s">
        <v>1021</v>
      </c>
      <c r="G187" t="s">
        <v>1021</v>
      </c>
      <c r="H187" s="9">
        <v>520302880126</v>
      </c>
    </row>
    <row r="188" spans="1:8" x14ac:dyDescent="0.25">
      <c r="A188" t="s">
        <v>527</v>
      </c>
      <c r="B188" s="9">
        <v>520302880126</v>
      </c>
      <c r="C188" t="s">
        <v>634</v>
      </c>
      <c r="D188" s="10">
        <v>9165</v>
      </c>
      <c r="E188" t="s">
        <v>817</v>
      </c>
      <c r="F188" t="s">
        <v>1022</v>
      </c>
      <c r="G188" t="s">
        <v>1022</v>
      </c>
      <c r="H188" s="9">
        <v>520302880126</v>
      </c>
    </row>
    <row r="189" spans="1:8" x14ac:dyDescent="0.25">
      <c r="A189" t="s">
        <v>527</v>
      </c>
      <c r="B189" s="9" t="s">
        <v>403</v>
      </c>
      <c r="C189" t="s">
        <v>402</v>
      </c>
      <c r="D189" s="10">
        <v>9260</v>
      </c>
      <c r="E189" t="s">
        <v>817</v>
      </c>
      <c r="F189" t="s">
        <v>1023</v>
      </c>
      <c r="G189" t="s">
        <v>1023</v>
      </c>
      <c r="H189" s="9" t="s">
        <v>403</v>
      </c>
    </row>
    <row r="190" spans="1:8" x14ac:dyDescent="0.25">
      <c r="A190" t="s">
        <v>527</v>
      </c>
      <c r="B190" s="9">
        <v>320900880315</v>
      </c>
      <c r="C190" t="s">
        <v>479</v>
      </c>
      <c r="D190" s="10">
        <v>9100</v>
      </c>
      <c r="E190" t="s">
        <v>817</v>
      </c>
      <c r="F190" t="s">
        <v>1024</v>
      </c>
      <c r="G190" t="s">
        <v>1024</v>
      </c>
      <c r="H190" s="9">
        <v>320900880315</v>
      </c>
    </row>
    <row r="191" spans="1:8" x14ac:dyDescent="0.25">
      <c r="A191" t="s">
        <v>527</v>
      </c>
      <c r="B191" s="9">
        <v>320900880315</v>
      </c>
      <c r="C191" t="s">
        <v>479</v>
      </c>
      <c r="D191" s="10">
        <v>9160</v>
      </c>
      <c r="E191" t="s">
        <v>817</v>
      </c>
      <c r="F191" t="s">
        <v>1025</v>
      </c>
      <c r="G191" t="s">
        <v>1025</v>
      </c>
      <c r="H191" s="9">
        <v>320900880315</v>
      </c>
    </row>
    <row r="192" spans="1:8" x14ac:dyDescent="0.25">
      <c r="A192" t="s">
        <v>527</v>
      </c>
      <c r="B192" s="9">
        <v>261600997698</v>
      </c>
      <c r="C192" t="s">
        <v>577</v>
      </c>
      <c r="D192" s="10">
        <v>9003</v>
      </c>
      <c r="E192" t="s">
        <v>817</v>
      </c>
      <c r="F192" t="s">
        <v>1026</v>
      </c>
      <c r="G192" t="s">
        <v>1026</v>
      </c>
      <c r="H192" s="9">
        <v>261600997698</v>
      </c>
    </row>
    <row r="193" spans="1:8" x14ac:dyDescent="0.25">
      <c r="A193" t="s">
        <v>527</v>
      </c>
      <c r="B193" s="9">
        <v>331800880148</v>
      </c>
      <c r="C193" t="s">
        <v>635</v>
      </c>
      <c r="D193" s="10">
        <v>9100</v>
      </c>
      <c r="E193" t="s">
        <v>817</v>
      </c>
      <c r="F193" t="s">
        <v>1027</v>
      </c>
      <c r="G193" t="s">
        <v>1027</v>
      </c>
      <c r="H193" s="9">
        <v>331800880148</v>
      </c>
    </row>
    <row r="194" spans="1:8" x14ac:dyDescent="0.25">
      <c r="A194" t="s">
        <v>527</v>
      </c>
      <c r="B194" s="9">
        <v>331800880148</v>
      </c>
      <c r="C194" t="s">
        <v>635</v>
      </c>
      <c r="D194" s="10">
        <v>9115</v>
      </c>
      <c r="E194" t="s">
        <v>817</v>
      </c>
      <c r="F194" t="s">
        <v>1028</v>
      </c>
      <c r="G194" t="s">
        <v>1028</v>
      </c>
      <c r="H194" s="9">
        <v>331800880148</v>
      </c>
    </row>
    <row r="195" spans="1:8" x14ac:dyDescent="0.25">
      <c r="A195" t="s">
        <v>527</v>
      </c>
      <c r="B195" s="9">
        <v>331800880148</v>
      </c>
      <c r="C195" t="s">
        <v>635</v>
      </c>
      <c r="D195" s="10">
        <v>9160</v>
      </c>
      <c r="E195" t="s">
        <v>817</v>
      </c>
      <c r="F195" t="s">
        <v>1029</v>
      </c>
      <c r="G195" t="s">
        <v>1029</v>
      </c>
      <c r="H195" s="9">
        <v>331800880148</v>
      </c>
    </row>
    <row r="196" spans="1:8" x14ac:dyDescent="0.25">
      <c r="A196" t="s">
        <v>527</v>
      </c>
      <c r="B196" s="9">
        <v>331800880148</v>
      </c>
      <c r="C196" t="s">
        <v>635</v>
      </c>
      <c r="D196" s="10">
        <v>9161</v>
      </c>
      <c r="E196" t="s">
        <v>817</v>
      </c>
      <c r="F196" t="s">
        <v>1030</v>
      </c>
      <c r="G196" t="s">
        <v>1030</v>
      </c>
      <c r="H196" s="9">
        <v>331800880148</v>
      </c>
    </row>
    <row r="197" spans="1:8" x14ac:dyDescent="0.25">
      <c r="A197" t="s">
        <v>527</v>
      </c>
      <c r="B197" s="9">
        <v>440601880084</v>
      </c>
      <c r="C197" t="s">
        <v>636</v>
      </c>
      <c r="D197" s="10">
        <v>9101</v>
      </c>
      <c r="E197" t="s">
        <v>817</v>
      </c>
      <c r="F197" t="s">
        <v>1031</v>
      </c>
      <c r="G197" t="s">
        <v>1031</v>
      </c>
      <c r="H197" s="9">
        <v>440601880084</v>
      </c>
    </row>
    <row r="198" spans="1:8" x14ac:dyDescent="0.25">
      <c r="A198" t="s">
        <v>527</v>
      </c>
      <c r="B198" s="9">
        <v>440601880084</v>
      </c>
      <c r="C198" t="s">
        <v>636</v>
      </c>
      <c r="D198" s="10">
        <v>9102</v>
      </c>
      <c r="E198" t="s">
        <v>817</v>
      </c>
      <c r="F198" t="s">
        <v>1032</v>
      </c>
      <c r="G198" t="s">
        <v>1032</v>
      </c>
      <c r="H198" s="9">
        <v>440601880084</v>
      </c>
    </row>
    <row r="199" spans="1:8" x14ac:dyDescent="0.25">
      <c r="A199" t="s">
        <v>527</v>
      </c>
      <c r="B199" s="9">
        <v>440601880084</v>
      </c>
      <c r="C199" t="s">
        <v>636</v>
      </c>
      <c r="D199" s="10">
        <v>9115</v>
      </c>
      <c r="E199" t="s">
        <v>817</v>
      </c>
      <c r="F199" t="s">
        <v>1033</v>
      </c>
      <c r="G199" t="s">
        <v>1033</v>
      </c>
      <c r="H199" s="9">
        <v>440601880084</v>
      </c>
    </row>
    <row r="200" spans="1:8" x14ac:dyDescent="0.25">
      <c r="A200" t="s">
        <v>527</v>
      </c>
      <c r="B200" s="9">
        <v>440601880084</v>
      </c>
      <c r="C200" t="s">
        <v>636</v>
      </c>
      <c r="D200" s="10">
        <v>9116</v>
      </c>
      <c r="E200" t="s">
        <v>817</v>
      </c>
      <c r="F200" t="s">
        <v>1034</v>
      </c>
      <c r="G200" t="s">
        <v>1034</v>
      </c>
      <c r="H200" s="9">
        <v>440601880084</v>
      </c>
    </row>
    <row r="201" spans="1:8" x14ac:dyDescent="0.25">
      <c r="A201" t="s">
        <v>527</v>
      </c>
      <c r="B201" s="9">
        <v>440601880084</v>
      </c>
      <c r="C201" t="s">
        <v>636</v>
      </c>
      <c r="D201" s="10">
        <v>9160</v>
      </c>
      <c r="E201" t="s">
        <v>817</v>
      </c>
      <c r="F201" t="s">
        <v>1035</v>
      </c>
      <c r="G201" t="s">
        <v>1035</v>
      </c>
      <c r="H201" s="9">
        <v>440601880084</v>
      </c>
    </row>
    <row r="202" spans="1:8" x14ac:dyDescent="0.25">
      <c r="A202" t="s">
        <v>527</v>
      </c>
      <c r="B202" s="9">
        <v>440601880084</v>
      </c>
      <c r="C202" t="s">
        <v>636</v>
      </c>
      <c r="D202" s="10">
        <v>9165</v>
      </c>
      <c r="E202" t="s">
        <v>817</v>
      </c>
      <c r="F202" t="s">
        <v>1036</v>
      </c>
      <c r="G202" t="s">
        <v>1036</v>
      </c>
      <c r="H202" s="9">
        <v>440601880084</v>
      </c>
    </row>
    <row r="203" spans="1:8" x14ac:dyDescent="0.25">
      <c r="A203" t="s">
        <v>527</v>
      </c>
      <c r="B203" s="9">
        <v>342800880383</v>
      </c>
      <c r="C203" t="s">
        <v>637</v>
      </c>
      <c r="D203" s="10">
        <v>9100</v>
      </c>
      <c r="E203" t="s">
        <v>817</v>
      </c>
      <c r="F203" t="s">
        <v>1037</v>
      </c>
      <c r="G203" t="s">
        <v>1037</v>
      </c>
      <c r="H203" s="9">
        <v>342800880383</v>
      </c>
    </row>
    <row r="204" spans="1:8" x14ac:dyDescent="0.25">
      <c r="A204" t="s">
        <v>527</v>
      </c>
      <c r="B204" s="9">
        <v>342800880383</v>
      </c>
      <c r="C204" t="s">
        <v>637</v>
      </c>
      <c r="D204" s="10">
        <v>9160</v>
      </c>
      <c r="E204" t="s">
        <v>817</v>
      </c>
      <c r="F204" t="s">
        <v>1038</v>
      </c>
      <c r="G204" t="s">
        <v>1038</v>
      </c>
      <c r="H204" s="9">
        <v>342800880383</v>
      </c>
    </row>
    <row r="205" spans="1:8" x14ac:dyDescent="0.25">
      <c r="A205" t="s">
        <v>527</v>
      </c>
      <c r="B205" s="9">
        <v>662101997144</v>
      </c>
      <c r="C205" t="s">
        <v>360</v>
      </c>
      <c r="D205" s="10">
        <v>9000</v>
      </c>
      <c r="E205" t="s">
        <v>817</v>
      </c>
      <c r="F205" t="s">
        <v>1039</v>
      </c>
      <c r="G205" t="s">
        <v>1039</v>
      </c>
      <c r="H205" s="9">
        <v>662101997144</v>
      </c>
    </row>
    <row r="206" spans="1:8" x14ac:dyDescent="0.25">
      <c r="A206" t="s">
        <v>527</v>
      </c>
      <c r="B206" s="9">
        <v>310300207767</v>
      </c>
      <c r="C206" t="s">
        <v>359</v>
      </c>
      <c r="D206" s="10">
        <v>9000</v>
      </c>
      <c r="E206" t="s">
        <v>817</v>
      </c>
      <c r="F206" t="s">
        <v>1040</v>
      </c>
      <c r="G206" t="s">
        <v>1040</v>
      </c>
      <c r="H206" s="9">
        <v>310300207767</v>
      </c>
    </row>
    <row r="207" spans="1:8" x14ac:dyDescent="0.25">
      <c r="A207" t="s">
        <v>527</v>
      </c>
      <c r="B207" s="9">
        <v>343000880014</v>
      </c>
      <c r="C207" t="s">
        <v>465</v>
      </c>
      <c r="D207" s="10">
        <v>9100</v>
      </c>
      <c r="E207" t="s">
        <v>817</v>
      </c>
      <c r="F207" t="s">
        <v>1041</v>
      </c>
      <c r="G207" t="s">
        <v>1041</v>
      </c>
      <c r="H207" s="9">
        <v>343000880014</v>
      </c>
    </row>
    <row r="208" spans="1:8" x14ac:dyDescent="0.25">
      <c r="A208" t="s">
        <v>527</v>
      </c>
      <c r="B208" s="9">
        <v>343000880014</v>
      </c>
      <c r="C208" t="s">
        <v>465</v>
      </c>
      <c r="D208" s="10">
        <v>9115</v>
      </c>
      <c r="E208" t="s">
        <v>817</v>
      </c>
      <c r="F208" t="s">
        <v>1042</v>
      </c>
      <c r="G208" t="s">
        <v>1042</v>
      </c>
      <c r="H208" s="9">
        <v>343000880014</v>
      </c>
    </row>
    <row r="209" spans="1:8" x14ac:dyDescent="0.25">
      <c r="A209" t="s">
        <v>527</v>
      </c>
      <c r="B209" s="9">
        <v>343000880014</v>
      </c>
      <c r="C209" t="s">
        <v>465</v>
      </c>
      <c r="D209" s="10">
        <v>9160</v>
      </c>
      <c r="E209" t="s">
        <v>817</v>
      </c>
      <c r="F209" t="s">
        <v>1043</v>
      </c>
      <c r="G209" t="s">
        <v>1043</v>
      </c>
      <c r="H209" s="9">
        <v>343000880014</v>
      </c>
    </row>
    <row r="210" spans="1:8" x14ac:dyDescent="0.25">
      <c r="A210" t="s">
        <v>527</v>
      </c>
      <c r="B210" s="9">
        <v>343000880014</v>
      </c>
      <c r="C210" t="s">
        <v>465</v>
      </c>
      <c r="D210" s="10">
        <v>9165</v>
      </c>
      <c r="E210" t="s">
        <v>817</v>
      </c>
      <c r="F210" t="s">
        <v>1044</v>
      </c>
      <c r="G210" t="s">
        <v>1044</v>
      </c>
      <c r="H210" s="9">
        <v>343000880014</v>
      </c>
    </row>
    <row r="211" spans="1:8" x14ac:dyDescent="0.25">
      <c r="A211" t="s">
        <v>527</v>
      </c>
      <c r="B211" s="9">
        <v>662001880155</v>
      </c>
      <c r="C211" t="s">
        <v>639</v>
      </c>
      <c r="D211" s="10">
        <v>9100</v>
      </c>
      <c r="E211" t="s">
        <v>817</v>
      </c>
      <c r="F211" t="s">
        <v>1045</v>
      </c>
      <c r="G211" t="s">
        <v>1045</v>
      </c>
      <c r="H211" s="9">
        <v>662001880155</v>
      </c>
    </row>
    <row r="212" spans="1:8" x14ac:dyDescent="0.25">
      <c r="A212" t="s">
        <v>527</v>
      </c>
      <c r="B212" s="9">
        <v>662001880155</v>
      </c>
      <c r="C212" t="s">
        <v>639</v>
      </c>
      <c r="D212" s="10">
        <v>9115</v>
      </c>
      <c r="E212" t="s">
        <v>817</v>
      </c>
      <c r="F212" t="s">
        <v>1046</v>
      </c>
      <c r="G212" t="s">
        <v>1046</v>
      </c>
      <c r="H212" s="9">
        <v>662001880155</v>
      </c>
    </row>
    <row r="213" spans="1:8" x14ac:dyDescent="0.25">
      <c r="A213" t="s">
        <v>527</v>
      </c>
      <c r="B213" s="9">
        <v>662001880155</v>
      </c>
      <c r="C213" t="s">
        <v>639</v>
      </c>
      <c r="D213" s="10">
        <v>9160</v>
      </c>
      <c r="E213" t="s">
        <v>817</v>
      </c>
      <c r="F213" t="s">
        <v>1047</v>
      </c>
      <c r="G213" t="s">
        <v>1047</v>
      </c>
      <c r="H213" s="9">
        <v>662001880155</v>
      </c>
    </row>
    <row r="214" spans="1:8" x14ac:dyDescent="0.25">
      <c r="A214" t="s">
        <v>527</v>
      </c>
      <c r="B214" s="9">
        <v>662001880155</v>
      </c>
      <c r="C214" t="s">
        <v>639</v>
      </c>
      <c r="D214" s="10">
        <v>9165</v>
      </c>
      <c r="E214" t="s">
        <v>817</v>
      </c>
      <c r="F214" t="s">
        <v>1048</v>
      </c>
      <c r="G214" t="s">
        <v>1048</v>
      </c>
      <c r="H214" s="9">
        <v>662001880155</v>
      </c>
    </row>
    <row r="215" spans="1:8" x14ac:dyDescent="0.25">
      <c r="A215" t="s">
        <v>527</v>
      </c>
      <c r="B215" s="9">
        <v>310200880143</v>
      </c>
      <c r="C215" t="s">
        <v>640</v>
      </c>
      <c r="D215" s="10">
        <v>9100</v>
      </c>
      <c r="E215" t="s">
        <v>817</v>
      </c>
      <c r="F215" t="s">
        <v>1049</v>
      </c>
      <c r="G215" t="s">
        <v>1049</v>
      </c>
      <c r="H215" s="9">
        <v>310200880143</v>
      </c>
    </row>
    <row r="216" spans="1:8" x14ac:dyDescent="0.25">
      <c r="A216" t="s">
        <v>527</v>
      </c>
      <c r="B216" s="9">
        <v>353100880043</v>
      </c>
      <c r="C216" t="s">
        <v>641</v>
      </c>
      <c r="D216" s="10">
        <v>9100</v>
      </c>
      <c r="E216" t="s">
        <v>817</v>
      </c>
      <c r="F216" t="s">
        <v>1050</v>
      </c>
      <c r="G216" t="s">
        <v>1050</v>
      </c>
      <c r="H216" s="9">
        <v>353100880043</v>
      </c>
    </row>
    <row r="217" spans="1:8" x14ac:dyDescent="0.25">
      <c r="A217" t="s">
        <v>527</v>
      </c>
      <c r="B217" s="9">
        <v>353100880043</v>
      </c>
      <c r="C217" t="s">
        <v>641</v>
      </c>
      <c r="D217" s="10">
        <v>9115</v>
      </c>
      <c r="E217" t="s">
        <v>817</v>
      </c>
      <c r="F217" t="s">
        <v>1051</v>
      </c>
      <c r="G217" t="s">
        <v>1051</v>
      </c>
      <c r="H217" s="9">
        <v>353100880043</v>
      </c>
    </row>
    <row r="218" spans="1:8" x14ac:dyDescent="0.25">
      <c r="A218" t="s">
        <v>527</v>
      </c>
      <c r="B218" s="9">
        <v>353100880043</v>
      </c>
      <c r="C218" t="s">
        <v>641</v>
      </c>
      <c r="D218" s="10">
        <v>9160</v>
      </c>
      <c r="E218" t="s">
        <v>817</v>
      </c>
      <c r="F218" t="s">
        <v>1052</v>
      </c>
      <c r="G218" t="s">
        <v>1052</v>
      </c>
      <c r="H218" s="9">
        <v>353100880043</v>
      </c>
    </row>
    <row r="219" spans="1:8" x14ac:dyDescent="0.25">
      <c r="A219" t="s">
        <v>527</v>
      </c>
      <c r="B219" s="9">
        <v>353100880043</v>
      </c>
      <c r="C219" t="s">
        <v>641</v>
      </c>
      <c r="D219" s="10">
        <v>9165</v>
      </c>
      <c r="E219" t="s">
        <v>817</v>
      </c>
      <c r="F219" t="s">
        <v>1053</v>
      </c>
      <c r="G219" t="s">
        <v>1053</v>
      </c>
      <c r="H219" s="9">
        <v>353100880043</v>
      </c>
    </row>
    <row r="220" spans="1:8" x14ac:dyDescent="0.25">
      <c r="A220" t="s">
        <v>527</v>
      </c>
      <c r="B220" s="9">
        <v>662300995058</v>
      </c>
      <c r="C220" t="s">
        <v>421</v>
      </c>
      <c r="D220" s="10">
        <v>9000</v>
      </c>
      <c r="E220" t="s">
        <v>817</v>
      </c>
      <c r="F220" t="s">
        <v>1054</v>
      </c>
      <c r="G220" t="s">
        <v>1054</v>
      </c>
      <c r="H220" s="9">
        <v>662300995058</v>
      </c>
    </row>
    <row r="221" spans="1:8" x14ac:dyDescent="0.25">
      <c r="A221" t="s">
        <v>527</v>
      </c>
      <c r="B221" s="9">
        <v>662300995058</v>
      </c>
      <c r="C221" t="s">
        <v>421</v>
      </c>
      <c r="D221" s="10">
        <v>9100</v>
      </c>
      <c r="E221" t="s">
        <v>817</v>
      </c>
      <c r="F221" t="s">
        <v>1055</v>
      </c>
      <c r="G221" t="s">
        <v>1055</v>
      </c>
      <c r="H221" s="9">
        <v>662300995058</v>
      </c>
    </row>
    <row r="222" spans="1:8" x14ac:dyDescent="0.25">
      <c r="A222" t="s">
        <v>527</v>
      </c>
      <c r="B222" s="9">
        <v>662300995058</v>
      </c>
      <c r="C222" t="s">
        <v>421</v>
      </c>
      <c r="D222" s="10">
        <v>9160</v>
      </c>
      <c r="E222" t="s">
        <v>817</v>
      </c>
      <c r="F222" t="s">
        <v>1056</v>
      </c>
      <c r="G222" t="s">
        <v>1056</v>
      </c>
      <c r="H222" s="9">
        <v>662300995058</v>
      </c>
    </row>
    <row r="223" spans="1:8" x14ac:dyDescent="0.25">
      <c r="A223" t="s">
        <v>527</v>
      </c>
      <c r="B223" s="9">
        <v>421800997676</v>
      </c>
      <c r="C223" t="s">
        <v>376</v>
      </c>
      <c r="D223" s="10">
        <v>9160</v>
      </c>
      <c r="E223" t="s">
        <v>817</v>
      </c>
      <c r="F223" t="s">
        <v>1057</v>
      </c>
      <c r="G223" t="s">
        <v>1057</v>
      </c>
      <c r="H223" s="9">
        <v>421800997676</v>
      </c>
    </row>
    <row r="224" spans="1:8" x14ac:dyDescent="0.25">
      <c r="A224" t="s">
        <v>527</v>
      </c>
      <c r="B224" s="9">
        <v>421800997676</v>
      </c>
      <c r="C224" t="s">
        <v>376</v>
      </c>
      <c r="D224" s="10">
        <v>9161</v>
      </c>
      <c r="E224" t="s">
        <v>817</v>
      </c>
      <c r="F224" t="s">
        <v>1058</v>
      </c>
      <c r="G224" t="s">
        <v>1058</v>
      </c>
      <c r="H224" s="9">
        <v>421800997676</v>
      </c>
    </row>
    <row r="225" spans="1:8" x14ac:dyDescent="0.25">
      <c r="A225" t="s">
        <v>527</v>
      </c>
      <c r="B225" s="9">
        <v>421800997676</v>
      </c>
      <c r="C225" t="s">
        <v>376</v>
      </c>
      <c r="D225" s="10">
        <v>9166</v>
      </c>
      <c r="E225" t="s">
        <v>817</v>
      </c>
      <c r="F225" t="s">
        <v>1059</v>
      </c>
      <c r="G225" t="s">
        <v>1059</v>
      </c>
      <c r="H225" s="9">
        <v>421800997676</v>
      </c>
    </row>
    <row r="226" spans="1:8" x14ac:dyDescent="0.25">
      <c r="A226" t="s">
        <v>527</v>
      </c>
      <c r="B226" s="9">
        <v>580212880166</v>
      </c>
      <c r="C226" t="s">
        <v>642</v>
      </c>
      <c r="D226" s="10">
        <v>9103</v>
      </c>
      <c r="E226" t="s">
        <v>817</v>
      </c>
      <c r="F226" t="s">
        <v>1060</v>
      </c>
      <c r="G226" t="s">
        <v>1060</v>
      </c>
      <c r="H226" s="9">
        <v>580212880166</v>
      </c>
    </row>
    <row r="227" spans="1:8" x14ac:dyDescent="0.25">
      <c r="A227" t="s">
        <v>527</v>
      </c>
      <c r="B227" s="9">
        <v>580212880166</v>
      </c>
      <c r="C227" t="s">
        <v>642</v>
      </c>
      <c r="D227" s="10">
        <v>9115</v>
      </c>
      <c r="E227" t="s">
        <v>817</v>
      </c>
      <c r="F227" t="s">
        <v>1061</v>
      </c>
      <c r="G227" t="s">
        <v>1061</v>
      </c>
      <c r="H227" s="9">
        <v>580212880166</v>
      </c>
    </row>
    <row r="228" spans="1:8" x14ac:dyDescent="0.25">
      <c r="A228" t="s">
        <v>527</v>
      </c>
      <c r="B228" s="9">
        <v>580212880166</v>
      </c>
      <c r="C228" t="s">
        <v>642</v>
      </c>
      <c r="D228" s="10">
        <v>9160</v>
      </c>
      <c r="E228" t="s">
        <v>817</v>
      </c>
      <c r="F228" t="s">
        <v>1062</v>
      </c>
      <c r="G228" t="s">
        <v>1062</v>
      </c>
      <c r="H228" s="9">
        <v>580212880166</v>
      </c>
    </row>
    <row r="229" spans="1:8" x14ac:dyDescent="0.25">
      <c r="A229" t="s">
        <v>527</v>
      </c>
      <c r="B229" s="9">
        <v>580212880166</v>
      </c>
      <c r="C229" t="s">
        <v>642</v>
      </c>
      <c r="D229" s="10">
        <v>9165</v>
      </c>
      <c r="E229" t="s">
        <v>817</v>
      </c>
      <c r="F229" t="s">
        <v>1063</v>
      </c>
      <c r="G229" t="s">
        <v>1063</v>
      </c>
      <c r="H229" s="9">
        <v>580212880166</v>
      </c>
    </row>
    <row r="230" spans="1:8" x14ac:dyDescent="0.25">
      <c r="A230" t="s">
        <v>527</v>
      </c>
      <c r="B230" s="9">
        <v>660102997771</v>
      </c>
      <c r="C230" t="s">
        <v>363</v>
      </c>
      <c r="D230" s="10">
        <v>9000</v>
      </c>
      <c r="E230" t="s">
        <v>817</v>
      </c>
      <c r="F230" t="s">
        <v>1064</v>
      </c>
      <c r="G230" t="s">
        <v>1064</v>
      </c>
      <c r="H230" s="9">
        <v>660102997771</v>
      </c>
    </row>
    <row r="231" spans="1:8" x14ac:dyDescent="0.25">
      <c r="A231" t="s">
        <v>527</v>
      </c>
      <c r="B231" s="9" t="s">
        <v>832</v>
      </c>
      <c r="C231" t="s">
        <v>483</v>
      </c>
      <c r="D231" s="10" t="s">
        <v>825</v>
      </c>
      <c r="E231" t="s">
        <v>817</v>
      </c>
      <c r="F231" t="s">
        <v>1065</v>
      </c>
      <c r="G231" t="s">
        <v>1065</v>
      </c>
      <c r="H231" s="9" t="s">
        <v>832</v>
      </c>
    </row>
    <row r="232" spans="1:8" x14ac:dyDescent="0.25">
      <c r="A232" t="s">
        <v>527</v>
      </c>
      <c r="B232" s="9">
        <v>310200996783</v>
      </c>
      <c r="C232" t="s">
        <v>483</v>
      </c>
      <c r="D232" s="10">
        <v>9115</v>
      </c>
      <c r="E232" t="s">
        <v>817</v>
      </c>
      <c r="F232" t="s">
        <v>1066</v>
      </c>
      <c r="G232" t="s">
        <v>1066</v>
      </c>
      <c r="H232" s="9">
        <v>310200996783</v>
      </c>
    </row>
    <row r="233" spans="1:8" x14ac:dyDescent="0.25">
      <c r="A233" t="s">
        <v>527</v>
      </c>
      <c r="B233" s="9">
        <v>520101998694</v>
      </c>
      <c r="C233" t="s">
        <v>369</v>
      </c>
      <c r="D233" s="10">
        <v>9000</v>
      </c>
      <c r="E233" t="s">
        <v>817</v>
      </c>
      <c r="F233" t="s">
        <v>1067</v>
      </c>
      <c r="G233" t="s">
        <v>1067</v>
      </c>
      <c r="H233" s="9">
        <v>520101998694</v>
      </c>
    </row>
    <row r="234" spans="1:8" x14ac:dyDescent="0.25">
      <c r="A234" t="s">
        <v>527</v>
      </c>
      <c r="B234" s="9">
        <v>800000058268</v>
      </c>
      <c r="C234" t="s">
        <v>501</v>
      </c>
      <c r="D234" s="10">
        <v>9160</v>
      </c>
      <c r="E234" t="s">
        <v>817</v>
      </c>
      <c r="F234" t="s">
        <v>1068</v>
      </c>
      <c r="G234" t="s">
        <v>1068</v>
      </c>
      <c r="H234" s="9">
        <v>800000058268</v>
      </c>
    </row>
    <row r="235" spans="1:8" x14ac:dyDescent="0.25">
      <c r="A235" t="s">
        <v>527</v>
      </c>
      <c r="B235" s="9">
        <v>10100115705</v>
      </c>
      <c r="C235" t="s">
        <v>350</v>
      </c>
      <c r="D235" s="10">
        <v>9002</v>
      </c>
      <c r="E235" t="s">
        <v>817</v>
      </c>
      <c r="F235" t="s">
        <v>1069</v>
      </c>
      <c r="G235" t="s">
        <v>1069</v>
      </c>
      <c r="H235" s="9">
        <v>10100115705</v>
      </c>
    </row>
    <row r="236" spans="1:8" x14ac:dyDescent="0.25">
      <c r="A236" t="s">
        <v>527</v>
      </c>
      <c r="B236" s="9" t="s">
        <v>388</v>
      </c>
      <c r="C236" t="s">
        <v>799</v>
      </c>
      <c r="D236" s="10">
        <v>9260</v>
      </c>
      <c r="E236" t="s">
        <v>817</v>
      </c>
      <c r="F236" t="s">
        <v>1070</v>
      </c>
      <c r="G236" t="s">
        <v>1070</v>
      </c>
      <c r="H236" s="9" t="s">
        <v>388</v>
      </c>
    </row>
    <row r="237" spans="1:8" x14ac:dyDescent="0.25">
      <c r="A237" t="s">
        <v>527</v>
      </c>
      <c r="B237" s="9">
        <v>321100995200</v>
      </c>
      <c r="C237" t="s">
        <v>387</v>
      </c>
      <c r="D237" s="10">
        <v>9100</v>
      </c>
      <c r="E237" t="s">
        <v>817</v>
      </c>
      <c r="F237" t="s">
        <v>1071</v>
      </c>
      <c r="G237" t="s">
        <v>1071</v>
      </c>
      <c r="H237" s="9">
        <v>321100995200</v>
      </c>
    </row>
    <row r="238" spans="1:8" x14ac:dyDescent="0.25">
      <c r="A238" t="s">
        <v>527</v>
      </c>
      <c r="B238" s="9">
        <v>141101998103</v>
      </c>
      <c r="C238" t="s">
        <v>410</v>
      </c>
      <c r="D238" s="10">
        <v>9101</v>
      </c>
      <c r="E238" t="s">
        <v>817</v>
      </c>
      <c r="F238" t="s">
        <v>1072</v>
      </c>
      <c r="G238" t="s">
        <v>1072</v>
      </c>
      <c r="H238" s="9">
        <v>141101998103</v>
      </c>
    </row>
    <row r="239" spans="1:8" x14ac:dyDescent="0.25">
      <c r="A239" t="s">
        <v>527</v>
      </c>
      <c r="B239" s="9">
        <v>141101998103</v>
      </c>
      <c r="C239" t="s">
        <v>410</v>
      </c>
      <c r="D239" s="10">
        <v>9115</v>
      </c>
      <c r="E239" t="s">
        <v>817</v>
      </c>
      <c r="F239" t="s">
        <v>1073</v>
      </c>
      <c r="G239" t="s">
        <v>1073</v>
      </c>
      <c r="H239" s="9">
        <v>141101998103</v>
      </c>
    </row>
    <row r="240" spans="1:8" x14ac:dyDescent="0.25">
      <c r="A240" t="s">
        <v>527</v>
      </c>
      <c r="B240" s="9">
        <v>141101998103</v>
      </c>
      <c r="C240" t="s">
        <v>410</v>
      </c>
      <c r="D240" s="10">
        <v>9160</v>
      </c>
      <c r="E240" t="s">
        <v>817</v>
      </c>
      <c r="F240" t="s">
        <v>1074</v>
      </c>
      <c r="G240" t="s">
        <v>1074</v>
      </c>
      <c r="H240" s="9">
        <v>141101998103</v>
      </c>
    </row>
    <row r="241" spans="1:8" x14ac:dyDescent="0.25">
      <c r="A241" t="s">
        <v>527</v>
      </c>
      <c r="B241" s="9">
        <v>331300990036</v>
      </c>
      <c r="C241" t="s">
        <v>427</v>
      </c>
      <c r="D241" s="10">
        <v>9000</v>
      </c>
      <c r="E241" t="s">
        <v>817</v>
      </c>
      <c r="F241" t="s">
        <v>1075</v>
      </c>
      <c r="G241" t="s">
        <v>1075</v>
      </c>
      <c r="H241" s="9">
        <v>331300990036</v>
      </c>
    </row>
    <row r="242" spans="1:8" x14ac:dyDescent="0.25">
      <c r="A242" t="s">
        <v>527</v>
      </c>
      <c r="B242" s="9">
        <v>331300990036</v>
      </c>
      <c r="C242" t="s">
        <v>427</v>
      </c>
      <c r="D242" s="10">
        <v>9100</v>
      </c>
      <c r="E242" t="s">
        <v>817</v>
      </c>
      <c r="F242" t="s">
        <v>1076</v>
      </c>
      <c r="G242" t="s">
        <v>1076</v>
      </c>
      <c r="H242" s="9">
        <v>331300990036</v>
      </c>
    </row>
    <row r="243" spans="1:8" x14ac:dyDescent="0.25">
      <c r="A243" t="s">
        <v>527</v>
      </c>
      <c r="B243" s="9">
        <v>331300990036</v>
      </c>
      <c r="C243" t="s">
        <v>427</v>
      </c>
      <c r="D243" s="10">
        <v>9160</v>
      </c>
      <c r="E243" t="s">
        <v>817</v>
      </c>
      <c r="F243" t="s">
        <v>1077</v>
      </c>
      <c r="G243" t="s">
        <v>1077</v>
      </c>
      <c r="H243" s="9">
        <v>331300990036</v>
      </c>
    </row>
    <row r="244" spans="1:8" x14ac:dyDescent="0.25">
      <c r="A244" t="s">
        <v>527</v>
      </c>
      <c r="B244" s="9">
        <v>662300516461</v>
      </c>
      <c r="C244" t="s">
        <v>349</v>
      </c>
      <c r="D244" s="10">
        <v>9000</v>
      </c>
      <c r="E244" t="s">
        <v>817</v>
      </c>
      <c r="F244" t="s">
        <v>1078</v>
      </c>
      <c r="G244" t="s">
        <v>1078</v>
      </c>
      <c r="H244" s="9">
        <v>662300516461</v>
      </c>
    </row>
    <row r="245" spans="1:8" x14ac:dyDescent="0.25">
      <c r="A245" t="s">
        <v>527</v>
      </c>
      <c r="B245" s="9">
        <v>662300516461</v>
      </c>
      <c r="C245" t="s">
        <v>349</v>
      </c>
      <c r="D245" s="10">
        <v>9100</v>
      </c>
      <c r="E245" t="s">
        <v>817</v>
      </c>
      <c r="F245" t="s">
        <v>1079</v>
      </c>
      <c r="G245" t="s">
        <v>1079</v>
      </c>
      <c r="H245" s="9">
        <v>662300516461</v>
      </c>
    </row>
    <row r="246" spans="1:8" x14ac:dyDescent="0.25">
      <c r="A246" t="s">
        <v>527</v>
      </c>
      <c r="B246" s="9">
        <v>662300516461</v>
      </c>
      <c r="C246" t="s">
        <v>349</v>
      </c>
      <c r="D246" s="10">
        <v>9101</v>
      </c>
      <c r="E246" t="s">
        <v>817</v>
      </c>
      <c r="F246" t="s">
        <v>1080</v>
      </c>
      <c r="G246" t="s">
        <v>1080</v>
      </c>
      <c r="H246" s="9">
        <v>662300516461</v>
      </c>
    </row>
    <row r="247" spans="1:8" x14ac:dyDescent="0.25">
      <c r="A247" t="s">
        <v>527</v>
      </c>
      <c r="B247" s="9">
        <v>662300516461</v>
      </c>
      <c r="C247" t="s">
        <v>349</v>
      </c>
      <c r="D247" s="10">
        <v>9115</v>
      </c>
      <c r="E247" t="s">
        <v>817</v>
      </c>
      <c r="F247" t="s">
        <v>1081</v>
      </c>
      <c r="G247" t="s">
        <v>1081</v>
      </c>
      <c r="H247" s="9">
        <v>662300516461</v>
      </c>
    </row>
    <row r="248" spans="1:8" x14ac:dyDescent="0.25">
      <c r="A248" t="s">
        <v>527</v>
      </c>
      <c r="B248" s="9">
        <v>662300516461</v>
      </c>
      <c r="C248" t="s">
        <v>349</v>
      </c>
      <c r="D248" s="10">
        <v>9116</v>
      </c>
      <c r="E248" t="s">
        <v>817</v>
      </c>
      <c r="F248" t="s">
        <v>1082</v>
      </c>
      <c r="G248" t="s">
        <v>1082</v>
      </c>
      <c r="H248" s="9">
        <v>662300516461</v>
      </c>
    </row>
    <row r="249" spans="1:8" x14ac:dyDescent="0.25">
      <c r="A249" t="s">
        <v>527</v>
      </c>
      <c r="B249" s="9">
        <v>662300516461</v>
      </c>
      <c r="C249" t="s">
        <v>349</v>
      </c>
      <c r="D249" s="10">
        <v>9160</v>
      </c>
      <c r="E249" t="s">
        <v>817</v>
      </c>
      <c r="F249" t="s">
        <v>1083</v>
      </c>
      <c r="G249" t="s">
        <v>1083</v>
      </c>
      <c r="H249" s="9">
        <v>662300516461</v>
      </c>
    </row>
    <row r="250" spans="1:8" x14ac:dyDescent="0.25">
      <c r="A250" t="s">
        <v>527</v>
      </c>
      <c r="B250" s="9">
        <v>662300516461</v>
      </c>
      <c r="C250" t="s">
        <v>349</v>
      </c>
      <c r="D250" s="10">
        <v>9161</v>
      </c>
      <c r="E250" t="s">
        <v>817</v>
      </c>
      <c r="F250" t="s">
        <v>1084</v>
      </c>
      <c r="G250" t="s">
        <v>1084</v>
      </c>
      <c r="H250" s="9">
        <v>662300516461</v>
      </c>
    </row>
    <row r="251" spans="1:8" x14ac:dyDescent="0.25">
      <c r="A251" t="s">
        <v>527</v>
      </c>
      <c r="B251" s="9">
        <v>662300516461</v>
      </c>
      <c r="C251" t="s">
        <v>349</v>
      </c>
      <c r="D251" s="10">
        <v>9165</v>
      </c>
      <c r="E251" t="s">
        <v>817</v>
      </c>
      <c r="F251" t="s">
        <v>1085</v>
      </c>
      <c r="G251" t="s">
        <v>1085</v>
      </c>
      <c r="H251" s="9">
        <v>662300516461</v>
      </c>
    </row>
    <row r="252" spans="1:8" x14ac:dyDescent="0.25">
      <c r="A252" t="s">
        <v>527</v>
      </c>
      <c r="B252" s="9">
        <v>800000055978</v>
      </c>
      <c r="C252" t="s">
        <v>578</v>
      </c>
      <c r="D252" s="10">
        <v>9000</v>
      </c>
      <c r="E252" t="s">
        <v>817</v>
      </c>
      <c r="F252" t="s">
        <v>1086</v>
      </c>
      <c r="G252" t="s">
        <v>1086</v>
      </c>
      <c r="H252" s="9">
        <v>800000055978</v>
      </c>
    </row>
    <row r="253" spans="1:8" x14ac:dyDescent="0.25">
      <c r="A253" t="s">
        <v>527</v>
      </c>
      <c r="B253" s="9">
        <v>580504997773</v>
      </c>
      <c r="C253" t="s">
        <v>340</v>
      </c>
      <c r="D253" s="10">
        <v>9100</v>
      </c>
      <c r="E253" t="s">
        <v>817</v>
      </c>
      <c r="F253" t="s">
        <v>1087</v>
      </c>
      <c r="G253" t="s">
        <v>1087</v>
      </c>
      <c r="H253" s="9">
        <v>580504997773</v>
      </c>
    </row>
    <row r="254" spans="1:8" x14ac:dyDescent="0.25">
      <c r="A254" t="s">
        <v>527</v>
      </c>
      <c r="B254" s="9" t="s">
        <v>833</v>
      </c>
      <c r="C254" t="s">
        <v>340</v>
      </c>
      <c r="D254" s="10" t="s">
        <v>834</v>
      </c>
      <c r="E254" t="s">
        <v>817</v>
      </c>
      <c r="F254" t="s">
        <v>1088</v>
      </c>
      <c r="G254" t="s">
        <v>1088</v>
      </c>
      <c r="H254" s="9" t="s">
        <v>833</v>
      </c>
    </row>
    <row r="255" spans="1:8" x14ac:dyDescent="0.25">
      <c r="A255" t="s">
        <v>527</v>
      </c>
      <c r="B255" s="9">
        <v>580504997773</v>
      </c>
      <c r="C255" t="s">
        <v>340</v>
      </c>
      <c r="D255" s="10">
        <v>9165</v>
      </c>
      <c r="E255" t="s">
        <v>817</v>
      </c>
      <c r="F255" t="s">
        <v>1089</v>
      </c>
      <c r="G255" t="s">
        <v>1089</v>
      </c>
      <c r="H255" s="9">
        <v>580504997773</v>
      </c>
    </row>
    <row r="256" spans="1:8" x14ac:dyDescent="0.25">
      <c r="A256" t="s">
        <v>527</v>
      </c>
      <c r="B256" s="9" t="s">
        <v>378</v>
      </c>
      <c r="C256" t="s">
        <v>800</v>
      </c>
      <c r="D256" s="10">
        <v>9260</v>
      </c>
      <c r="E256" t="s">
        <v>817</v>
      </c>
      <c r="F256" t="s">
        <v>1090</v>
      </c>
      <c r="G256" t="s">
        <v>1090</v>
      </c>
      <c r="H256" s="9" t="s">
        <v>378</v>
      </c>
    </row>
    <row r="257" spans="1:8" x14ac:dyDescent="0.25">
      <c r="A257" t="s">
        <v>527</v>
      </c>
      <c r="B257" s="9" t="s">
        <v>378</v>
      </c>
      <c r="C257" t="s">
        <v>800</v>
      </c>
      <c r="D257" s="10">
        <v>9279</v>
      </c>
      <c r="E257" t="s">
        <v>817</v>
      </c>
      <c r="F257" t="s">
        <v>1091</v>
      </c>
      <c r="G257" t="s">
        <v>1091</v>
      </c>
      <c r="H257" s="9" t="s">
        <v>378</v>
      </c>
    </row>
    <row r="258" spans="1:8" x14ac:dyDescent="0.25">
      <c r="A258" t="s">
        <v>527</v>
      </c>
      <c r="B258" s="9" t="s">
        <v>378</v>
      </c>
      <c r="C258" t="s">
        <v>800</v>
      </c>
      <c r="D258" s="10">
        <v>9315</v>
      </c>
      <c r="E258" t="s">
        <v>817</v>
      </c>
      <c r="F258" t="s">
        <v>1092</v>
      </c>
      <c r="G258" t="s">
        <v>1092</v>
      </c>
      <c r="H258" s="9" t="s">
        <v>378</v>
      </c>
    </row>
    <row r="259" spans="1:8" x14ac:dyDescent="0.25">
      <c r="A259" t="s">
        <v>527</v>
      </c>
      <c r="B259" s="9">
        <v>342600997774</v>
      </c>
      <c r="C259" t="s">
        <v>467</v>
      </c>
      <c r="D259" s="10">
        <v>9100</v>
      </c>
      <c r="E259" t="s">
        <v>817</v>
      </c>
      <c r="F259" t="s">
        <v>1093</v>
      </c>
      <c r="G259" t="s">
        <v>1093</v>
      </c>
      <c r="H259" s="9">
        <v>342600997774</v>
      </c>
    </row>
    <row r="260" spans="1:8" x14ac:dyDescent="0.25">
      <c r="A260" t="s">
        <v>527</v>
      </c>
      <c r="B260" s="9">
        <v>342800997775</v>
      </c>
      <c r="C260" t="s">
        <v>380</v>
      </c>
      <c r="D260" s="10">
        <v>9100</v>
      </c>
      <c r="E260" t="s">
        <v>817</v>
      </c>
      <c r="F260" t="s">
        <v>1094</v>
      </c>
      <c r="G260" t="s">
        <v>1094</v>
      </c>
      <c r="H260" s="9">
        <v>342800997775</v>
      </c>
    </row>
    <row r="261" spans="1:8" x14ac:dyDescent="0.25">
      <c r="A261" t="s">
        <v>527</v>
      </c>
      <c r="B261" s="9">
        <v>342800997775</v>
      </c>
      <c r="C261" t="s">
        <v>380</v>
      </c>
      <c r="D261" s="10">
        <v>9115</v>
      </c>
      <c r="E261" t="s">
        <v>817</v>
      </c>
      <c r="F261" t="s">
        <v>1095</v>
      </c>
      <c r="G261" t="s">
        <v>1095</v>
      </c>
      <c r="H261" s="9">
        <v>342800997775</v>
      </c>
    </row>
    <row r="262" spans="1:8" x14ac:dyDescent="0.25">
      <c r="A262" t="s">
        <v>527</v>
      </c>
      <c r="B262" s="9">
        <v>342800997775</v>
      </c>
      <c r="C262" t="s">
        <v>380</v>
      </c>
      <c r="D262" s="10">
        <v>9165</v>
      </c>
      <c r="E262" t="s">
        <v>817</v>
      </c>
      <c r="F262" t="s">
        <v>1096</v>
      </c>
      <c r="G262" t="s">
        <v>1096</v>
      </c>
      <c r="H262" s="9">
        <v>342800997775</v>
      </c>
    </row>
    <row r="263" spans="1:8" x14ac:dyDescent="0.25">
      <c r="A263" t="s">
        <v>527</v>
      </c>
      <c r="B263" s="9">
        <v>580603020000</v>
      </c>
      <c r="C263" t="s">
        <v>436</v>
      </c>
      <c r="D263" s="10">
        <v>9000</v>
      </c>
      <c r="E263" t="s">
        <v>817</v>
      </c>
      <c r="F263" t="s">
        <v>1097</v>
      </c>
      <c r="G263" t="s">
        <v>1097</v>
      </c>
      <c r="H263" s="9">
        <v>580603020000</v>
      </c>
    </row>
    <row r="264" spans="1:8" x14ac:dyDescent="0.25">
      <c r="A264" t="s">
        <v>527</v>
      </c>
      <c r="B264" s="9">
        <v>353100880009</v>
      </c>
      <c r="C264" t="s">
        <v>461</v>
      </c>
      <c r="D264" s="10">
        <v>9100</v>
      </c>
      <c r="E264" t="s">
        <v>817</v>
      </c>
      <c r="F264" t="s">
        <v>1098</v>
      </c>
      <c r="G264" t="s">
        <v>1098</v>
      </c>
      <c r="H264" s="9">
        <v>353100880009</v>
      </c>
    </row>
    <row r="265" spans="1:8" x14ac:dyDescent="0.25">
      <c r="A265" t="s">
        <v>527</v>
      </c>
      <c r="B265" s="9">
        <v>353100880009</v>
      </c>
      <c r="C265" t="s">
        <v>461</v>
      </c>
      <c r="D265" s="10">
        <v>9115</v>
      </c>
      <c r="E265" t="s">
        <v>817</v>
      </c>
      <c r="F265" t="s">
        <v>1099</v>
      </c>
      <c r="G265" t="s">
        <v>1099</v>
      </c>
      <c r="H265" s="9">
        <v>353100880009</v>
      </c>
    </row>
    <row r="266" spans="1:8" x14ac:dyDescent="0.25">
      <c r="A266" t="s">
        <v>527</v>
      </c>
      <c r="B266" s="9">
        <v>353100880009</v>
      </c>
      <c r="C266" t="s">
        <v>461</v>
      </c>
      <c r="D266" s="10">
        <v>9165</v>
      </c>
      <c r="E266" t="s">
        <v>817</v>
      </c>
      <c r="F266" t="s">
        <v>1100</v>
      </c>
      <c r="G266" t="s">
        <v>1100</v>
      </c>
      <c r="H266" s="9">
        <v>353100880009</v>
      </c>
    </row>
    <row r="267" spans="1:8" x14ac:dyDescent="0.25">
      <c r="A267" t="s">
        <v>527</v>
      </c>
      <c r="B267" s="9">
        <v>342600880365</v>
      </c>
      <c r="C267" t="s">
        <v>645</v>
      </c>
      <c r="D267" s="10">
        <v>9100</v>
      </c>
      <c r="E267" t="s">
        <v>817</v>
      </c>
      <c r="F267" t="s">
        <v>1101</v>
      </c>
      <c r="G267" t="s">
        <v>1101</v>
      </c>
      <c r="H267" s="9">
        <v>342600880365</v>
      </c>
    </row>
    <row r="268" spans="1:8" x14ac:dyDescent="0.25">
      <c r="A268" t="s">
        <v>527</v>
      </c>
      <c r="B268" s="9">
        <v>342600880365</v>
      </c>
      <c r="C268" t="s">
        <v>645</v>
      </c>
      <c r="D268" s="10">
        <v>9115</v>
      </c>
      <c r="E268" t="s">
        <v>817</v>
      </c>
      <c r="F268" t="s">
        <v>1102</v>
      </c>
      <c r="G268" t="s">
        <v>1102</v>
      </c>
      <c r="H268" s="9">
        <v>342600880365</v>
      </c>
    </row>
    <row r="269" spans="1:8" x14ac:dyDescent="0.25">
      <c r="A269" t="s">
        <v>527</v>
      </c>
      <c r="B269" s="9">
        <v>342600880365</v>
      </c>
      <c r="C269" t="s">
        <v>645</v>
      </c>
      <c r="D269" s="10">
        <v>9161</v>
      </c>
      <c r="E269" t="s">
        <v>817</v>
      </c>
      <c r="F269" t="s">
        <v>1103</v>
      </c>
      <c r="G269" t="s">
        <v>1103</v>
      </c>
      <c r="H269" s="9">
        <v>342600880365</v>
      </c>
    </row>
    <row r="270" spans="1:8" x14ac:dyDescent="0.25">
      <c r="A270" t="s">
        <v>527</v>
      </c>
      <c r="B270" s="9">
        <v>342600880365</v>
      </c>
      <c r="C270" t="s">
        <v>645</v>
      </c>
      <c r="D270" s="10">
        <v>9163</v>
      </c>
      <c r="E270" t="s">
        <v>817</v>
      </c>
      <c r="F270" t="s">
        <v>1104</v>
      </c>
      <c r="G270" t="s">
        <v>1104</v>
      </c>
      <c r="H270" s="9">
        <v>342600880365</v>
      </c>
    </row>
    <row r="271" spans="1:8" x14ac:dyDescent="0.25">
      <c r="A271" t="s">
        <v>527</v>
      </c>
      <c r="B271" s="9">
        <v>342600880365</v>
      </c>
      <c r="C271" t="s">
        <v>645</v>
      </c>
      <c r="D271" s="10">
        <v>9165</v>
      </c>
      <c r="E271" t="s">
        <v>817</v>
      </c>
      <c r="F271" t="s">
        <v>1105</v>
      </c>
      <c r="G271" t="s">
        <v>1105</v>
      </c>
      <c r="H271" s="9">
        <v>342600880365</v>
      </c>
    </row>
    <row r="272" spans="1:8" x14ac:dyDescent="0.25">
      <c r="A272" t="s">
        <v>527</v>
      </c>
      <c r="B272" s="9">
        <v>310200996790</v>
      </c>
      <c r="C272" t="s">
        <v>399</v>
      </c>
      <c r="D272" s="10">
        <v>9000</v>
      </c>
      <c r="E272" t="s">
        <v>817</v>
      </c>
      <c r="F272" t="s">
        <v>1106</v>
      </c>
      <c r="G272" t="s">
        <v>1106</v>
      </c>
      <c r="H272" s="9">
        <v>310200996790</v>
      </c>
    </row>
    <row r="273" spans="1:8" x14ac:dyDescent="0.25">
      <c r="A273" t="s">
        <v>527</v>
      </c>
      <c r="B273" s="9">
        <v>342600998962</v>
      </c>
      <c r="C273" t="s">
        <v>381</v>
      </c>
      <c r="D273" s="10">
        <v>9000</v>
      </c>
      <c r="E273" t="s">
        <v>817</v>
      </c>
      <c r="F273" t="s">
        <v>1107</v>
      </c>
      <c r="G273" t="s">
        <v>1107</v>
      </c>
      <c r="H273" s="9">
        <v>342600998962</v>
      </c>
    </row>
    <row r="274" spans="1:8" x14ac:dyDescent="0.25">
      <c r="A274" t="s">
        <v>527</v>
      </c>
      <c r="B274" s="9">
        <v>332000880017</v>
      </c>
      <c r="C274" t="s">
        <v>646</v>
      </c>
      <c r="D274" s="10">
        <v>9100</v>
      </c>
      <c r="E274" t="s">
        <v>817</v>
      </c>
      <c r="F274" t="s">
        <v>1108</v>
      </c>
      <c r="G274" t="s">
        <v>1108</v>
      </c>
      <c r="H274" s="9">
        <v>332000880017</v>
      </c>
    </row>
    <row r="275" spans="1:8" x14ac:dyDescent="0.25">
      <c r="A275" t="s">
        <v>527</v>
      </c>
      <c r="B275" s="9">
        <v>280216997856</v>
      </c>
      <c r="C275" t="s">
        <v>377</v>
      </c>
      <c r="D275" s="10">
        <v>9000</v>
      </c>
      <c r="E275" t="s">
        <v>817</v>
      </c>
      <c r="F275" t="s">
        <v>1109</v>
      </c>
      <c r="G275" t="s">
        <v>1109</v>
      </c>
      <c r="H275" s="9">
        <v>280216997856</v>
      </c>
    </row>
    <row r="276" spans="1:8" x14ac:dyDescent="0.25">
      <c r="A276" t="s">
        <v>527</v>
      </c>
      <c r="B276" s="9">
        <v>800000082983</v>
      </c>
      <c r="C276" t="s">
        <v>509</v>
      </c>
      <c r="D276" s="10">
        <v>9100</v>
      </c>
      <c r="E276" t="s">
        <v>817</v>
      </c>
      <c r="F276" t="s">
        <v>1110</v>
      </c>
      <c r="G276" t="s">
        <v>1110</v>
      </c>
      <c r="H276" s="9">
        <v>800000082983</v>
      </c>
    </row>
    <row r="277" spans="1:8" x14ac:dyDescent="0.25">
      <c r="A277" t="s">
        <v>527</v>
      </c>
      <c r="B277" s="9">
        <v>800000082983</v>
      </c>
      <c r="C277" t="s">
        <v>509</v>
      </c>
      <c r="D277" s="10">
        <v>9101</v>
      </c>
      <c r="E277" t="s">
        <v>817</v>
      </c>
      <c r="F277" t="s">
        <v>1111</v>
      </c>
      <c r="G277" t="s">
        <v>1111</v>
      </c>
      <c r="H277" s="9">
        <v>800000082983</v>
      </c>
    </row>
    <row r="278" spans="1:8" x14ac:dyDescent="0.25">
      <c r="A278" t="s">
        <v>527</v>
      </c>
      <c r="B278" s="9">
        <v>800000082983</v>
      </c>
      <c r="C278" t="s">
        <v>509</v>
      </c>
      <c r="D278" s="10">
        <v>9115</v>
      </c>
      <c r="E278" t="s">
        <v>817</v>
      </c>
      <c r="F278" t="s">
        <v>1112</v>
      </c>
      <c r="G278" t="s">
        <v>1112</v>
      </c>
      <c r="H278" s="9">
        <v>800000082983</v>
      </c>
    </row>
    <row r="279" spans="1:8" x14ac:dyDescent="0.25">
      <c r="A279" t="s">
        <v>527</v>
      </c>
      <c r="B279" s="9">
        <v>800000082983</v>
      </c>
      <c r="C279" t="s">
        <v>509</v>
      </c>
      <c r="D279" s="10">
        <v>9165</v>
      </c>
      <c r="E279" t="s">
        <v>817</v>
      </c>
      <c r="F279" t="s">
        <v>1113</v>
      </c>
      <c r="G279" t="s">
        <v>1113</v>
      </c>
      <c r="H279" s="9">
        <v>800000082983</v>
      </c>
    </row>
    <row r="280" spans="1:8" x14ac:dyDescent="0.25">
      <c r="A280" t="s">
        <v>527</v>
      </c>
      <c r="B280" s="9">
        <v>280503315797</v>
      </c>
      <c r="C280" t="s">
        <v>648</v>
      </c>
      <c r="D280" s="10">
        <v>9100</v>
      </c>
      <c r="E280" t="s">
        <v>817</v>
      </c>
      <c r="F280" t="s">
        <v>1114</v>
      </c>
      <c r="G280" t="s">
        <v>1114</v>
      </c>
      <c r="H280" s="9">
        <v>280503315797</v>
      </c>
    </row>
    <row r="281" spans="1:8" x14ac:dyDescent="0.25">
      <c r="A281" t="s">
        <v>527</v>
      </c>
      <c r="B281" s="9">
        <v>280503315797</v>
      </c>
      <c r="C281" t="s">
        <v>648</v>
      </c>
      <c r="D281" s="10">
        <v>9160</v>
      </c>
      <c r="E281" t="s">
        <v>817</v>
      </c>
      <c r="F281" t="s">
        <v>1115</v>
      </c>
      <c r="G281" t="s">
        <v>1115</v>
      </c>
      <c r="H281" s="9">
        <v>280503315797</v>
      </c>
    </row>
    <row r="282" spans="1:8" x14ac:dyDescent="0.25">
      <c r="A282" t="s">
        <v>527</v>
      </c>
      <c r="B282" s="9" t="s">
        <v>348</v>
      </c>
      <c r="C282" t="s">
        <v>801</v>
      </c>
      <c r="D282" s="10">
        <v>9260</v>
      </c>
      <c r="E282" t="s">
        <v>817</v>
      </c>
      <c r="F282" t="s">
        <v>1116</v>
      </c>
      <c r="G282" t="s">
        <v>1116</v>
      </c>
      <c r="H282" s="9" t="s">
        <v>348</v>
      </c>
    </row>
    <row r="283" spans="1:8" x14ac:dyDescent="0.25">
      <c r="A283" t="s">
        <v>527</v>
      </c>
      <c r="B283" s="9" t="s">
        <v>348</v>
      </c>
      <c r="C283" t="s">
        <v>801</v>
      </c>
      <c r="D283" s="10">
        <v>9315</v>
      </c>
      <c r="E283" t="s">
        <v>817</v>
      </c>
      <c r="F283" t="s">
        <v>1117</v>
      </c>
      <c r="G283" t="s">
        <v>1117</v>
      </c>
      <c r="H283" s="9" t="s">
        <v>348</v>
      </c>
    </row>
    <row r="284" spans="1:8" x14ac:dyDescent="0.25">
      <c r="A284" t="s">
        <v>527</v>
      </c>
      <c r="B284" s="9">
        <v>151102999844</v>
      </c>
      <c r="C284" t="s">
        <v>420</v>
      </c>
      <c r="D284" s="10">
        <v>9000</v>
      </c>
      <c r="E284" t="s">
        <v>817</v>
      </c>
      <c r="F284" t="s">
        <v>1118</v>
      </c>
      <c r="G284" t="s">
        <v>1118</v>
      </c>
      <c r="H284" s="9">
        <v>151102999844</v>
      </c>
    </row>
    <row r="285" spans="1:8" x14ac:dyDescent="0.25">
      <c r="A285" t="s">
        <v>527</v>
      </c>
      <c r="B285" s="9">
        <v>660806020000</v>
      </c>
      <c r="C285" t="s">
        <v>429</v>
      </c>
      <c r="D285" s="10">
        <v>9000</v>
      </c>
      <c r="E285" t="s">
        <v>817</v>
      </c>
      <c r="F285" t="s">
        <v>1119</v>
      </c>
      <c r="G285" t="s">
        <v>1119</v>
      </c>
      <c r="H285" s="9">
        <v>660806020000</v>
      </c>
    </row>
    <row r="286" spans="1:8" x14ac:dyDescent="0.25">
      <c r="A286" t="s">
        <v>527</v>
      </c>
      <c r="B286" s="9">
        <v>660806020000</v>
      </c>
      <c r="C286" t="s">
        <v>429</v>
      </c>
      <c r="D286" s="10">
        <v>9100</v>
      </c>
      <c r="E286" t="s">
        <v>817</v>
      </c>
      <c r="F286" t="s">
        <v>1120</v>
      </c>
      <c r="G286" t="s">
        <v>1120</v>
      </c>
      <c r="H286" s="9">
        <v>660806020000</v>
      </c>
    </row>
    <row r="287" spans="1:8" x14ac:dyDescent="0.25">
      <c r="A287" t="s">
        <v>527</v>
      </c>
      <c r="B287" s="9">
        <v>660804020000</v>
      </c>
      <c r="C287" t="s">
        <v>430</v>
      </c>
      <c r="D287" s="10">
        <v>9000</v>
      </c>
      <c r="E287" t="s">
        <v>817</v>
      </c>
      <c r="F287" t="s">
        <v>1121</v>
      </c>
      <c r="G287" t="s">
        <v>1121</v>
      </c>
      <c r="H287" s="9">
        <v>660804020000</v>
      </c>
    </row>
    <row r="288" spans="1:8" x14ac:dyDescent="0.25">
      <c r="A288" t="s">
        <v>527</v>
      </c>
      <c r="B288" s="9">
        <v>580410999391</v>
      </c>
      <c r="C288" t="s">
        <v>405</v>
      </c>
      <c r="D288" s="10">
        <v>9000</v>
      </c>
      <c r="E288" t="s">
        <v>817</v>
      </c>
      <c r="F288" t="s">
        <v>1122</v>
      </c>
      <c r="G288" t="s">
        <v>1122</v>
      </c>
      <c r="H288" s="9">
        <v>580410999391</v>
      </c>
    </row>
    <row r="289" spans="1:8" x14ac:dyDescent="0.25">
      <c r="A289" t="s">
        <v>527</v>
      </c>
      <c r="B289" s="9">
        <v>400400997431</v>
      </c>
      <c r="C289" t="s">
        <v>579</v>
      </c>
      <c r="D289" s="10">
        <v>9000</v>
      </c>
      <c r="E289" t="s">
        <v>817</v>
      </c>
      <c r="F289" t="s">
        <v>1123</v>
      </c>
      <c r="G289" t="s">
        <v>1123</v>
      </c>
      <c r="H289" s="9">
        <v>400400997431</v>
      </c>
    </row>
    <row r="290" spans="1:8" x14ac:dyDescent="0.25">
      <c r="A290" t="s">
        <v>527</v>
      </c>
      <c r="B290" s="9">
        <v>400400997431</v>
      </c>
      <c r="C290" t="s">
        <v>579</v>
      </c>
      <c r="D290" s="10">
        <v>9100</v>
      </c>
      <c r="E290" t="s">
        <v>817</v>
      </c>
      <c r="F290" t="s">
        <v>1124</v>
      </c>
      <c r="G290" t="s">
        <v>1124</v>
      </c>
      <c r="H290" s="9">
        <v>400400997431</v>
      </c>
    </row>
    <row r="291" spans="1:8" x14ac:dyDescent="0.25">
      <c r="A291" t="s">
        <v>527</v>
      </c>
      <c r="B291" s="9">
        <v>580212880021</v>
      </c>
      <c r="C291" t="s">
        <v>450</v>
      </c>
      <c r="D291" s="10">
        <v>9100</v>
      </c>
      <c r="E291" t="s">
        <v>817</v>
      </c>
      <c r="F291" t="s">
        <v>1125</v>
      </c>
      <c r="G291" t="s">
        <v>1125</v>
      </c>
      <c r="H291" s="9">
        <v>580212880021</v>
      </c>
    </row>
    <row r="292" spans="1:8" x14ac:dyDescent="0.25">
      <c r="A292" t="s">
        <v>527</v>
      </c>
      <c r="B292" s="9">
        <v>580212880021</v>
      </c>
      <c r="C292" t="s">
        <v>450</v>
      </c>
      <c r="D292" s="10">
        <v>9101</v>
      </c>
      <c r="E292" t="s">
        <v>817</v>
      </c>
      <c r="F292" t="s">
        <v>1126</v>
      </c>
      <c r="G292" t="s">
        <v>1126</v>
      </c>
      <c r="H292" s="9">
        <v>580212880021</v>
      </c>
    </row>
    <row r="293" spans="1:8" x14ac:dyDescent="0.25">
      <c r="A293" t="s">
        <v>527</v>
      </c>
      <c r="B293" s="9">
        <v>580212880021</v>
      </c>
      <c r="C293" t="s">
        <v>450</v>
      </c>
      <c r="D293" s="10">
        <v>9115</v>
      </c>
      <c r="E293" t="s">
        <v>817</v>
      </c>
      <c r="F293" t="s">
        <v>1127</v>
      </c>
      <c r="G293" t="s">
        <v>1127</v>
      </c>
      <c r="H293" s="9">
        <v>580212880021</v>
      </c>
    </row>
    <row r="294" spans="1:8" x14ac:dyDescent="0.25">
      <c r="A294" t="s">
        <v>527</v>
      </c>
      <c r="B294" s="9">
        <v>580212880021</v>
      </c>
      <c r="C294" t="s">
        <v>450</v>
      </c>
      <c r="D294" s="10">
        <v>9165</v>
      </c>
      <c r="E294" t="s">
        <v>817</v>
      </c>
      <c r="F294" t="s">
        <v>0</v>
      </c>
      <c r="G294" t="s">
        <v>0</v>
      </c>
      <c r="H294" s="9">
        <v>580212880021</v>
      </c>
    </row>
    <row r="295" spans="1:8" x14ac:dyDescent="0.25">
      <c r="A295" t="s">
        <v>527</v>
      </c>
      <c r="B295" s="9">
        <v>320700996063</v>
      </c>
      <c r="C295" t="s">
        <v>422</v>
      </c>
      <c r="D295" s="10">
        <v>9000</v>
      </c>
      <c r="E295" t="s">
        <v>817</v>
      </c>
      <c r="F295" t="s">
        <v>1</v>
      </c>
      <c r="G295" t="s">
        <v>1</v>
      </c>
      <c r="H295" s="9">
        <v>320700996063</v>
      </c>
    </row>
    <row r="296" spans="1:8" x14ac:dyDescent="0.25">
      <c r="A296" t="s">
        <v>527</v>
      </c>
      <c r="B296" s="9">
        <v>310200880033</v>
      </c>
      <c r="C296" t="s">
        <v>651</v>
      </c>
      <c r="D296" s="10">
        <v>9100</v>
      </c>
      <c r="E296" t="s">
        <v>817</v>
      </c>
      <c r="F296" t="s">
        <v>2</v>
      </c>
      <c r="G296" t="s">
        <v>2</v>
      </c>
      <c r="H296" s="9">
        <v>310200880033</v>
      </c>
    </row>
    <row r="297" spans="1:8" x14ac:dyDescent="0.25">
      <c r="A297" t="s">
        <v>527</v>
      </c>
      <c r="B297" s="9">
        <v>520302880031</v>
      </c>
      <c r="C297" t="s">
        <v>453</v>
      </c>
      <c r="D297" s="10">
        <v>9102</v>
      </c>
      <c r="E297" t="s">
        <v>817</v>
      </c>
      <c r="F297" t="s">
        <v>3</v>
      </c>
      <c r="G297" t="s">
        <v>3</v>
      </c>
      <c r="H297" s="9">
        <v>520302880031</v>
      </c>
    </row>
    <row r="298" spans="1:8" x14ac:dyDescent="0.25">
      <c r="A298" t="s">
        <v>527</v>
      </c>
      <c r="B298" s="9">
        <v>520302880031</v>
      </c>
      <c r="C298" t="s">
        <v>453</v>
      </c>
      <c r="D298" s="10">
        <v>9160</v>
      </c>
      <c r="E298" t="s">
        <v>817</v>
      </c>
      <c r="F298" t="s">
        <v>4</v>
      </c>
      <c r="G298" t="s">
        <v>4</v>
      </c>
      <c r="H298" s="9">
        <v>520302880031</v>
      </c>
    </row>
    <row r="299" spans="1:8" x14ac:dyDescent="0.25">
      <c r="A299" t="s">
        <v>527</v>
      </c>
      <c r="B299" s="9">
        <v>261701998567</v>
      </c>
      <c r="C299" t="s">
        <v>408</v>
      </c>
      <c r="D299" s="10">
        <v>9000</v>
      </c>
      <c r="E299" t="s">
        <v>817</v>
      </c>
      <c r="F299" t="s">
        <v>5</v>
      </c>
      <c r="G299" t="s">
        <v>5</v>
      </c>
      <c r="H299" s="9">
        <v>261701998567</v>
      </c>
    </row>
    <row r="300" spans="1:8" x14ac:dyDescent="0.25">
      <c r="A300" t="s">
        <v>527</v>
      </c>
      <c r="B300" s="9">
        <v>800000058077</v>
      </c>
      <c r="C300" t="s">
        <v>498</v>
      </c>
      <c r="D300" s="10">
        <v>9100</v>
      </c>
      <c r="E300" t="s">
        <v>817</v>
      </c>
      <c r="F300" t="s">
        <v>6</v>
      </c>
      <c r="G300" t="s">
        <v>6</v>
      </c>
      <c r="H300" s="9">
        <v>800000058077</v>
      </c>
    </row>
    <row r="301" spans="1:8" x14ac:dyDescent="0.25">
      <c r="A301" t="s">
        <v>527</v>
      </c>
      <c r="B301" s="9">
        <v>800000058077</v>
      </c>
      <c r="C301" t="s">
        <v>498</v>
      </c>
      <c r="D301" s="10">
        <v>9160</v>
      </c>
      <c r="E301" t="s">
        <v>817</v>
      </c>
      <c r="F301" t="s">
        <v>7</v>
      </c>
      <c r="G301" t="s">
        <v>7</v>
      </c>
      <c r="H301" s="9">
        <v>800000058077</v>
      </c>
    </row>
    <row r="302" spans="1:8" x14ac:dyDescent="0.25">
      <c r="A302" t="s">
        <v>527</v>
      </c>
      <c r="B302" s="9">
        <v>530600998000</v>
      </c>
      <c r="C302" t="s">
        <v>580</v>
      </c>
      <c r="D302" s="10">
        <v>9002</v>
      </c>
      <c r="E302" t="s">
        <v>817</v>
      </c>
      <c r="F302" t="s">
        <v>8</v>
      </c>
      <c r="G302" t="s">
        <v>8</v>
      </c>
      <c r="H302" s="9">
        <v>530600998000</v>
      </c>
    </row>
    <row r="303" spans="1:8" x14ac:dyDescent="0.25">
      <c r="A303" t="s">
        <v>527</v>
      </c>
      <c r="B303" s="9">
        <v>310400998072</v>
      </c>
      <c r="C303" t="s">
        <v>345</v>
      </c>
      <c r="D303" s="10">
        <v>9000</v>
      </c>
      <c r="E303" t="s">
        <v>817</v>
      </c>
      <c r="F303" t="s">
        <v>9</v>
      </c>
      <c r="G303" t="s">
        <v>9</v>
      </c>
      <c r="H303" s="9">
        <v>310400998072</v>
      </c>
    </row>
    <row r="304" spans="1:8" x14ac:dyDescent="0.25">
      <c r="A304" t="s">
        <v>527</v>
      </c>
      <c r="B304" s="9">
        <v>310400998072</v>
      </c>
      <c r="C304" t="s">
        <v>345</v>
      </c>
      <c r="D304" s="10">
        <v>9100</v>
      </c>
      <c r="E304" t="s">
        <v>817</v>
      </c>
      <c r="F304" t="s">
        <v>10</v>
      </c>
      <c r="G304" t="s">
        <v>10</v>
      </c>
      <c r="H304" s="9">
        <v>310400998072</v>
      </c>
    </row>
    <row r="305" spans="1:8" x14ac:dyDescent="0.25">
      <c r="A305" t="s">
        <v>527</v>
      </c>
      <c r="B305" s="9">
        <v>310400998072</v>
      </c>
      <c r="C305" t="s">
        <v>345</v>
      </c>
      <c r="D305" s="10">
        <v>9160</v>
      </c>
      <c r="E305" t="s">
        <v>817</v>
      </c>
      <c r="F305" t="s">
        <v>11</v>
      </c>
      <c r="G305" t="s">
        <v>11</v>
      </c>
      <c r="H305" s="9">
        <v>310400998072</v>
      </c>
    </row>
    <row r="306" spans="1:8" x14ac:dyDescent="0.25">
      <c r="A306" t="s">
        <v>527</v>
      </c>
      <c r="B306" s="9" t="s">
        <v>390</v>
      </c>
      <c r="C306" t="s">
        <v>389</v>
      </c>
      <c r="D306" s="10" t="s">
        <v>825</v>
      </c>
      <c r="E306" t="s">
        <v>817</v>
      </c>
      <c r="F306" t="s">
        <v>12</v>
      </c>
      <c r="G306" t="s">
        <v>12</v>
      </c>
      <c r="H306" s="9" t="s">
        <v>390</v>
      </c>
    </row>
    <row r="307" spans="1:8" x14ac:dyDescent="0.25">
      <c r="A307" t="s">
        <v>527</v>
      </c>
      <c r="B307" s="9">
        <v>321100996863</v>
      </c>
      <c r="C307" t="s">
        <v>389</v>
      </c>
      <c r="D307" s="10">
        <v>9100</v>
      </c>
      <c r="E307" t="s">
        <v>817</v>
      </c>
      <c r="F307" t="s">
        <v>12</v>
      </c>
      <c r="G307" t="s">
        <v>12</v>
      </c>
      <c r="H307" s="9">
        <v>321100996863</v>
      </c>
    </row>
    <row r="308" spans="1:8" x14ac:dyDescent="0.25">
      <c r="A308" t="s">
        <v>527</v>
      </c>
      <c r="B308" s="9" t="s">
        <v>390</v>
      </c>
      <c r="C308" t="s">
        <v>802</v>
      </c>
      <c r="D308" s="10">
        <v>9260</v>
      </c>
      <c r="E308" t="s">
        <v>817</v>
      </c>
      <c r="F308" t="s">
        <v>13</v>
      </c>
      <c r="G308" t="s">
        <v>13</v>
      </c>
      <c r="H308" s="9" t="s">
        <v>390</v>
      </c>
    </row>
    <row r="309" spans="1:8" x14ac:dyDescent="0.25">
      <c r="A309" t="s">
        <v>527</v>
      </c>
      <c r="B309" s="9" t="s">
        <v>390</v>
      </c>
      <c r="C309" t="s">
        <v>802</v>
      </c>
      <c r="D309" s="10">
        <v>9279</v>
      </c>
      <c r="E309" t="s">
        <v>817</v>
      </c>
      <c r="F309" t="s">
        <v>14</v>
      </c>
      <c r="G309" t="s">
        <v>14</v>
      </c>
      <c r="H309" s="9" t="s">
        <v>390</v>
      </c>
    </row>
    <row r="310" spans="1:8" x14ac:dyDescent="0.25">
      <c r="A310" t="s">
        <v>527</v>
      </c>
      <c r="B310" s="9" t="s">
        <v>390</v>
      </c>
      <c r="C310" t="s">
        <v>802</v>
      </c>
      <c r="D310" s="10">
        <v>9315</v>
      </c>
      <c r="E310" t="s">
        <v>817</v>
      </c>
      <c r="F310" t="s">
        <v>15</v>
      </c>
      <c r="G310" t="s">
        <v>15</v>
      </c>
      <c r="H310" s="9" t="s">
        <v>390</v>
      </c>
    </row>
    <row r="311" spans="1:8" x14ac:dyDescent="0.25">
      <c r="A311" t="s">
        <v>527</v>
      </c>
      <c r="B311" s="9">
        <v>310200880115</v>
      </c>
      <c r="C311" t="s">
        <v>484</v>
      </c>
      <c r="D311" s="10">
        <v>9100</v>
      </c>
      <c r="E311" t="s">
        <v>817</v>
      </c>
      <c r="F311" t="s">
        <v>16</v>
      </c>
      <c r="G311" t="s">
        <v>16</v>
      </c>
      <c r="H311" s="9">
        <v>310200880115</v>
      </c>
    </row>
    <row r="312" spans="1:8" x14ac:dyDescent="0.25">
      <c r="A312" t="s">
        <v>527</v>
      </c>
      <c r="B312" s="9">
        <v>310200880115</v>
      </c>
      <c r="C312" t="s">
        <v>484</v>
      </c>
      <c r="D312" s="10">
        <v>9101</v>
      </c>
      <c r="E312" t="s">
        <v>817</v>
      </c>
      <c r="F312" t="s">
        <v>17</v>
      </c>
      <c r="G312" t="s">
        <v>17</v>
      </c>
      <c r="H312" s="9">
        <v>310200880115</v>
      </c>
    </row>
    <row r="313" spans="1:8" x14ac:dyDescent="0.25">
      <c r="A313" t="s">
        <v>527</v>
      </c>
      <c r="B313" s="9">
        <v>310200880115</v>
      </c>
      <c r="C313" t="s">
        <v>484</v>
      </c>
      <c r="D313" s="10">
        <v>9118</v>
      </c>
      <c r="E313" t="s">
        <v>817</v>
      </c>
      <c r="F313" t="s">
        <v>18</v>
      </c>
      <c r="G313" t="s">
        <v>18</v>
      </c>
      <c r="H313" s="9">
        <v>310200880115</v>
      </c>
    </row>
    <row r="314" spans="1:8" x14ac:dyDescent="0.25">
      <c r="A314" t="s">
        <v>527</v>
      </c>
      <c r="B314" s="9">
        <v>310200880115</v>
      </c>
      <c r="C314" t="s">
        <v>484</v>
      </c>
      <c r="D314" s="10">
        <v>9160</v>
      </c>
      <c r="E314" t="s">
        <v>817</v>
      </c>
      <c r="F314" t="s">
        <v>19</v>
      </c>
      <c r="G314" t="s">
        <v>19</v>
      </c>
      <c r="H314" s="9">
        <v>310200880115</v>
      </c>
    </row>
    <row r="315" spans="1:8" x14ac:dyDescent="0.25">
      <c r="A315" t="s">
        <v>527</v>
      </c>
      <c r="B315" s="9">
        <v>310200880115</v>
      </c>
      <c r="C315" t="s">
        <v>484</v>
      </c>
      <c r="D315" s="10">
        <v>9165</v>
      </c>
      <c r="E315" t="s">
        <v>817</v>
      </c>
      <c r="F315" t="s">
        <v>20</v>
      </c>
      <c r="G315" t="s">
        <v>20</v>
      </c>
      <c r="H315" s="9">
        <v>310200880115</v>
      </c>
    </row>
    <row r="316" spans="1:8" x14ac:dyDescent="0.25">
      <c r="A316" t="s">
        <v>527</v>
      </c>
      <c r="B316" s="9" t="s">
        <v>362</v>
      </c>
      <c r="C316" t="s">
        <v>803</v>
      </c>
      <c r="D316" s="10">
        <v>9260</v>
      </c>
      <c r="E316" t="s">
        <v>817</v>
      </c>
      <c r="F316" t="s">
        <v>21</v>
      </c>
      <c r="G316" t="s">
        <v>21</v>
      </c>
      <c r="H316" s="9" t="s">
        <v>362</v>
      </c>
    </row>
    <row r="317" spans="1:8" x14ac:dyDescent="0.25">
      <c r="A317" t="s">
        <v>527</v>
      </c>
      <c r="B317" s="9" t="s">
        <v>362</v>
      </c>
      <c r="C317" t="s">
        <v>803</v>
      </c>
      <c r="D317" s="10">
        <v>9315</v>
      </c>
      <c r="E317" t="s">
        <v>817</v>
      </c>
      <c r="F317" t="s">
        <v>22</v>
      </c>
      <c r="G317" t="s">
        <v>22</v>
      </c>
      <c r="H317" s="9" t="s">
        <v>362</v>
      </c>
    </row>
    <row r="318" spans="1:8" x14ac:dyDescent="0.25">
      <c r="A318" t="s">
        <v>527</v>
      </c>
      <c r="B318" s="9">
        <v>520101997785</v>
      </c>
      <c r="C318" t="s">
        <v>370</v>
      </c>
      <c r="D318" s="10">
        <v>9000</v>
      </c>
      <c r="E318" t="s">
        <v>817</v>
      </c>
      <c r="F318" t="s">
        <v>23</v>
      </c>
      <c r="G318" t="s">
        <v>23</v>
      </c>
      <c r="H318" s="9">
        <v>520101997785</v>
      </c>
    </row>
    <row r="319" spans="1:8" x14ac:dyDescent="0.25">
      <c r="A319" t="s">
        <v>527</v>
      </c>
      <c r="B319" s="9">
        <v>342700880051</v>
      </c>
      <c r="C319" t="s">
        <v>466</v>
      </c>
      <c r="D319" s="10">
        <v>9100</v>
      </c>
      <c r="E319" t="s">
        <v>817</v>
      </c>
      <c r="F319" t="s">
        <v>24</v>
      </c>
      <c r="G319" t="s">
        <v>24</v>
      </c>
      <c r="H319" s="9">
        <v>342700880051</v>
      </c>
    </row>
    <row r="320" spans="1:8" x14ac:dyDescent="0.25">
      <c r="A320" t="s">
        <v>527</v>
      </c>
      <c r="B320" s="9">
        <v>342700880051</v>
      </c>
      <c r="C320" t="s">
        <v>466</v>
      </c>
      <c r="D320" s="10">
        <v>9115</v>
      </c>
      <c r="E320" t="s">
        <v>817</v>
      </c>
      <c r="F320" t="s">
        <v>25</v>
      </c>
      <c r="G320" t="s">
        <v>25</v>
      </c>
      <c r="H320" s="9">
        <v>342700880051</v>
      </c>
    </row>
    <row r="321" spans="1:8" x14ac:dyDescent="0.25">
      <c r="A321" t="s">
        <v>527</v>
      </c>
      <c r="B321" s="9">
        <v>342700880051</v>
      </c>
      <c r="C321" t="s">
        <v>466</v>
      </c>
      <c r="D321" s="10">
        <v>9160</v>
      </c>
      <c r="E321" t="s">
        <v>817</v>
      </c>
      <c r="F321" t="s">
        <v>26</v>
      </c>
      <c r="G321" t="s">
        <v>26</v>
      </c>
      <c r="H321" s="9">
        <v>342700880051</v>
      </c>
    </row>
    <row r="322" spans="1:8" x14ac:dyDescent="0.25">
      <c r="A322" t="s">
        <v>527</v>
      </c>
      <c r="B322" s="9">
        <v>580506880007</v>
      </c>
      <c r="C322" t="s">
        <v>449</v>
      </c>
      <c r="D322" s="10">
        <v>9100</v>
      </c>
      <c r="E322" t="s">
        <v>817</v>
      </c>
      <c r="F322" t="s">
        <v>27</v>
      </c>
      <c r="G322" t="s">
        <v>27</v>
      </c>
      <c r="H322" s="9">
        <v>580506880007</v>
      </c>
    </row>
    <row r="323" spans="1:8" x14ac:dyDescent="0.25">
      <c r="A323" t="s">
        <v>527</v>
      </c>
      <c r="B323" s="9">
        <v>580506880007</v>
      </c>
      <c r="C323" t="s">
        <v>449</v>
      </c>
      <c r="D323" s="10">
        <v>9115</v>
      </c>
      <c r="E323" t="s">
        <v>817</v>
      </c>
      <c r="F323" t="s">
        <v>28</v>
      </c>
      <c r="G323" t="s">
        <v>28</v>
      </c>
      <c r="H323" s="9">
        <v>580506880007</v>
      </c>
    </row>
    <row r="324" spans="1:8" x14ac:dyDescent="0.25">
      <c r="A324" t="s">
        <v>527</v>
      </c>
      <c r="B324" s="9">
        <v>580506880007</v>
      </c>
      <c r="C324" t="s">
        <v>449</v>
      </c>
      <c r="D324" s="10">
        <v>9160</v>
      </c>
      <c r="E324" t="s">
        <v>817</v>
      </c>
      <c r="F324" t="s">
        <v>29</v>
      </c>
      <c r="G324" t="s">
        <v>29</v>
      </c>
      <c r="H324" s="9">
        <v>580506880007</v>
      </c>
    </row>
    <row r="325" spans="1:8" x14ac:dyDescent="0.25">
      <c r="A325" t="s">
        <v>527</v>
      </c>
      <c r="B325" s="9">
        <v>580506880007</v>
      </c>
      <c r="C325" t="s">
        <v>449</v>
      </c>
      <c r="D325" s="10">
        <v>9165</v>
      </c>
      <c r="E325" t="s">
        <v>817</v>
      </c>
      <c r="F325" t="s">
        <v>30</v>
      </c>
      <c r="G325" t="s">
        <v>30</v>
      </c>
      <c r="H325" s="9">
        <v>580506880007</v>
      </c>
    </row>
    <row r="326" spans="1:8" x14ac:dyDescent="0.25">
      <c r="A326" t="s">
        <v>527</v>
      </c>
      <c r="B326" s="9">
        <v>660404998061</v>
      </c>
      <c r="C326" t="s">
        <v>582</v>
      </c>
      <c r="D326" s="10">
        <v>9000</v>
      </c>
      <c r="E326" t="s">
        <v>817</v>
      </c>
      <c r="F326" t="s">
        <v>31</v>
      </c>
      <c r="G326" t="s">
        <v>31</v>
      </c>
      <c r="H326" s="9">
        <v>660404998061</v>
      </c>
    </row>
    <row r="327" spans="1:8" x14ac:dyDescent="0.25">
      <c r="A327" t="s">
        <v>527</v>
      </c>
      <c r="B327" s="9">
        <v>332100880107</v>
      </c>
      <c r="C327" t="s">
        <v>474</v>
      </c>
      <c r="D327" s="10">
        <v>9100</v>
      </c>
      <c r="E327" t="s">
        <v>817</v>
      </c>
      <c r="F327" t="s">
        <v>32</v>
      </c>
      <c r="G327" t="s">
        <v>32</v>
      </c>
      <c r="H327" s="9">
        <v>332100880107</v>
      </c>
    </row>
    <row r="328" spans="1:8" x14ac:dyDescent="0.25">
      <c r="A328" t="s">
        <v>527</v>
      </c>
      <c r="B328" s="9">
        <v>332100880107</v>
      </c>
      <c r="C328" t="s">
        <v>474</v>
      </c>
      <c r="D328" s="10">
        <v>9160</v>
      </c>
      <c r="E328" t="s">
        <v>817</v>
      </c>
      <c r="F328" t="s">
        <v>33</v>
      </c>
      <c r="G328" t="s">
        <v>33</v>
      </c>
      <c r="H328" s="9">
        <v>332100880107</v>
      </c>
    </row>
    <row r="329" spans="1:8" x14ac:dyDescent="0.25">
      <c r="A329" t="s">
        <v>527</v>
      </c>
      <c r="B329" s="9">
        <v>310300999133</v>
      </c>
      <c r="C329" t="s">
        <v>391</v>
      </c>
      <c r="D329" s="10">
        <v>9000</v>
      </c>
      <c r="E329" t="s">
        <v>817</v>
      </c>
      <c r="F329" t="s">
        <v>34</v>
      </c>
      <c r="G329" t="s">
        <v>34</v>
      </c>
      <c r="H329" s="9">
        <v>310300999133</v>
      </c>
    </row>
    <row r="330" spans="1:8" x14ac:dyDescent="0.25">
      <c r="A330" t="s">
        <v>527</v>
      </c>
      <c r="B330" s="9">
        <v>800000059923</v>
      </c>
      <c r="C330" t="s">
        <v>504</v>
      </c>
      <c r="D330" s="10">
        <v>9165</v>
      </c>
      <c r="E330" t="s">
        <v>817</v>
      </c>
      <c r="F330" t="s">
        <v>35</v>
      </c>
      <c r="G330" t="s">
        <v>35</v>
      </c>
      <c r="H330" s="9">
        <v>800000059923</v>
      </c>
    </row>
    <row r="331" spans="1:8" x14ac:dyDescent="0.25">
      <c r="A331" t="s">
        <v>527</v>
      </c>
      <c r="B331" s="9">
        <v>342500880007</v>
      </c>
      <c r="C331" t="s">
        <v>469</v>
      </c>
      <c r="D331" s="10">
        <v>9100</v>
      </c>
      <c r="E331" t="s">
        <v>817</v>
      </c>
      <c r="F331" t="s">
        <v>36</v>
      </c>
      <c r="G331" t="s">
        <v>36</v>
      </c>
      <c r="H331" s="9">
        <v>342500880007</v>
      </c>
    </row>
    <row r="332" spans="1:8" x14ac:dyDescent="0.25">
      <c r="A332" t="s">
        <v>527</v>
      </c>
      <c r="B332" s="9">
        <v>342500880007</v>
      </c>
      <c r="C332" t="s">
        <v>469</v>
      </c>
      <c r="D332" s="10">
        <v>9115</v>
      </c>
      <c r="E332" t="s">
        <v>817</v>
      </c>
      <c r="F332" t="s">
        <v>37</v>
      </c>
      <c r="G332" t="s">
        <v>37</v>
      </c>
      <c r="H332" s="9">
        <v>342500880007</v>
      </c>
    </row>
    <row r="333" spans="1:8" x14ac:dyDescent="0.25">
      <c r="A333" t="s">
        <v>527</v>
      </c>
      <c r="B333" s="9">
        <v>342500880007</v>
      </c>
      <c r="C333" t="s">
        <v>469</v>
      </c>
      <c r="D333" s="10">
        <v>9165</v>
      </c>
      <c r="E333" t="s">
        <v>817</v>
      </c>
      <c r="F333" t="s">
        <v>38</v>
      </c>
      <c r="G333" t="s">
        <v>38</v>
      </c>
      <c r="H333" s="9">
        <v>342500880007</v>
      </c>
    </row>
    <row r="334" spans="1:8" x14ac:dyDescent="0.25">
      <c r="A334" t="s">
        <v>527</v>
      </c>
      <c r="B334" s="9">
        <v>342800880050</v>
      </c>
      <c r="C334" t="s">
        <v>655</v>
      </c>
      <c r="D334" s="10">
        <v>9100</v>
      </c>
      <c r="E334" t="s">
        <v>817</v>
      </c>
      <c r="F334" t="s">
        <v>39</v>
      </c>
      <c r="G334" t="s">
        <v>39</v>
      </c>
      <c r="H334" s="9">
        <v>342800880050</v>
      </c>
    </row>
    <row r="335" spans="1:8" x14ac:dyDescent="0.25">
      <c r="A335" t="s">
        <v>527</v>
      </c>
      <c r="B335" s="9">
        <v>342800880050</v>
      </c>
      <c r="C335" t="s">
        <v>655</v>
      </c>
      <c r="D335" s="10">
        <v>9160</v>
      </c>
      <c r="E335" t="s">
        <v>817</v>
      </c>
      <c r="F335" t="s">
        <v>40</v>
      </c>
      <c r="G335" t="s">
        <v>40</v>
      </c>
      <c r="H335" s="9">
        <v>342800880050</v>
      </c>
    </row>
    <row r="336" spans="1:8" x14ac:dyDescent="0.25">
      <c r="A336" t="s">
        <v>527</v>
      </c>
      <c r="B336" s="9">
        <v>342800880050</v>
      </c>
      <c r="C336" t="s">
        <v>655</v>
      </c>
      <c r="D336" s="10">
        <v>9165</v>
      </c>
      <c r="E336" t="s">
        <v>817</v>
      </c>
      <c r="F336" t="s">
        <v>41</v>
      </c>
      <c r="G336" t="s">
        <v>41</v>
      </c>
      <c r="H336" s="9">
        <v>342800880050</v>
      </c>
    </row>
    <row r="337" spans="1:8" x14ac:dyDescent="0.25">
      <c r="A337" t="s">
        <v>527</v>
      </c>
      <c r="B337" s="9">
        <v>342800880067</v>
      </c>
      <c r="C337" t="s">
        <v>583</v>
      </c>
      <c r="D337" s="10">
        <v>9000</v>
      </c>
      <c r="E337" t="s">
        <v>817</v>
      </c>
      <c r="F337" t="s">
        <v>42</v>
      </c>
      <c r="G337" t="s">
        <v>42</v>
      </c>
      <c r="H337" s="9">
        <v>342800880067</v>
      </c>
    </row>
    <row r="338" spans="1:8" x14ac:dyDescent="0.25">
      <c r="A338" t="s">
        <v>527</v>
      </c>
      <c r="B338" s="9">
        <v>342800880067</v>
      </c>
      <c r="C338" t="s">
        <v>583</v>
      </c>
      <c r="D338" s="10">
        <v>9100</v>
      </c>
      <c r="E338" t="s">
        <v>817</v>
      </c>
      <c r="F338" t="s">
        <v>43</v>
      </c>
      <c r="G338" t="s">
        <v>43</v>
      </c>
      <c r="H338" s="9">
        <v>342800880067</v>
      </c>
    </row>
    <row r="339" spans="1:8" x14ac:dyDescent="0.25">
      <c r="A339" t="s">
        <v>527</v>
      </c>
      <c r="B339" s="9">
        <v>43011020000</v>
      </c>
      <c r="C339" t="s">
        <v>438</v>
      </c>
      <c r="D339" s="10">
        <v>9000</v>
      </c>
      <c r="E339" t="s">
        <v>817</v>
      </c>
      <c r="F339" t="s">
        <v>44</v>
      </c>
      <c r="G339" t="s">
        <v>44</v>
      </c>
      <c r="H339" s="9">
        <v>43011020000</v>
      </c>
    </row>
    <row r="340" spans="1:8" x14ac:dyDescent="0.25">
      <c r="A340" t="s">
        <v>527</v>
      </c>
      <c r="B340" s="9">
        <v>310400995515</v>
      </c>
      <c r="C340" t="s">
        <v>398</v>
      </c>
      <c r="D340" s="10">
        <v>9000</v>
      </c>
      <c r="E340" t="s">
        <v>817</v>
      </c>
      <c r="F340" t="s">
        <v>45</v>
      </c>
      <c r="G340" t="s">
        <v>45</v>
      </c>
      <c r="H340" s="9">
        <v>310400995515</v>
      </c>
    </row>
    <row r="341" spans="1:8" x14ac:dyDescent="0.25">
      <c r="A341" t="s">
        <v>527</v>
      </c>
      <c r="B341" s="9">
        <v>261600999444</v>
      </c>
      <c r="C341" t="s">
        <v>487</v>
      </c>
      <c r="D341" s="10">
        <v>9165</v>
      </c>
      <c r="E341" t="s">
        <v>817</v>
      </c>
      <c r="F341" t="s">
        <v>46</v>
      </c>
      <c r="G341" t="s">
        <v>46</v>
      </c>
      <c r="H341" s="9">
        <v>261600999444</v>
      </c>
    </row>
    <row r="342" spans="1:8" x14ac:dyDescent="0.25">
      <c r="A342" t="s">
        <v>527</v>
      </c>
      <c r="B342" s="9" t="s">
        <v>406</v>
      </c>
      <c r="C342" t="s">
        <v>804</v>
      </c>
      <c r="D342" s="10">
        <v>9260</v>
      </c>
      <c r="E342" t="s">
        <v>817</v>
      </c>
      <c r="F342" t="s">
        <v>47</v>
      </c>
      <c r="G342" t="s">
        <v>47</v>
      </c>
      <c r="H342" s="9" t="s">
        <v>406</v>
      </c>
    </row>
    <row r="343" spans="1:8" x14ac:dyDescent="0.25">
      <c r="A343" t="s">
        <v>527</v>
      </c>
      <c r="B343" s="9" t="s">
        <v>406</v>
      </c>
      <c r="C343" t="s">
        <v>804</v>
      </c>
      <c r="D343" s="10">
        <v>9279</v>
      </c>
      <c r="E343" t="s">
        <v>817</v>
      </c>
      <c r="F343" t="s">
        <v>48</v>
      </c>
      <c r="G343" t="s">
        <v>48</v>
      </c>
      <c r="H343" s="9" t="s">
        <v>406</v>
      </c>
    </row>
    <row r="344" spans="1:8" x14ac:dyDescent="0.25">
      <c r="A344" t="s">
        <v>527</v>
      </c>
      <c r="B344" s="9" t="s">
        <v>406</v>
      </c>
      <c r="C344" t="s">
        <v>804</v>
      </c>
      <c r="D344" s="10">
        <v>9315</v>
      </c>
      <c r="E344" t="s">
        <v>817</v>
      </c>
      <c r="F344" t="s">
        <v>49</v>
      </c>
      <c r="G344" t="s">
        <v>49</v>
      </c>
      <c r="H344" s="9" t="s">
        <v>406</v>
      </c>
    </row>
    <row r="345" spans="1:8" x14ac:dyDescent="0.25">
      <c r="A345" t="s">
        <v>527</v>
      </c>
      <c r="B345" s="9">
        <v>500402229315</v>
      </c>
      <c r="C345" t="s">
        <v>356</v>
      </c>
      <c r="D345" s="10">
        <v>9000</v>
      </c>
      <c r="E345" t="s">
        <v>817</v>
      </c>
      <c r="F345" t="s">
        <v>50</v>
      </c>
      <c r="G345" t="s">
        <v>50</v>
      </c>
      <c r="H345" s="9">
        <v>500402229315</v>
      </c>
    </row>
    <row r="346" spans="1:8" x14ac:dyDescent="0.25">
      <c r="A346" t="s">
        <v>527</v>
      </c>
      <c r="B346" s="9">
        <v>800000056017</v>
      </c>
      <c r="C346" t="s">
        <v>347</v>
      </c>
      <c r="D346" s="10">
        <v>9000</v>
      </c>
      <c r="E346" t="s">
        <v>817</v>
      </c>
      <c r="F346" t="s">
        <v>51</v>
      </c>
      <c r="G346" t="s">
        <v>51</v>
      </c>
      <c r="H346" s="9">
        <v>800000056017</v>
      </c>
    </row>
    <row r="347" spans="1:8" x14ac:dyDescent="0.25">
      <c r="A347" t="s">
        <v>527</v>
      </c>
      <c r="B347" s="9">
        <v>662300997808</v>
      </c>
      <c r="C347" t="s">
        <v>586</v>
      </c>
      <c r="D347" s="10">
        <v>9000</v>
      </c>
      <c r="E347" t="s">
        <v>817</v>
      </c>
      <c r="F347" t="s">
        <v>52</v>
      </c>
      <c r="G347" t="s">
        <v>52</v>
      </c>
      <c r="H347" s="9">
        <v>662300997808</v>
      </c>
    </row>
    <row r="348" spans="1:8" x14ac:dyDescent="0.25">
      <c r="A348" t="s">
        <v>527</v>
      </c>
      <c r="B348" s="9">
        <v>342800996069</v>
      </c>
      <c r="C348" t="s">
        <v>588</v>
      </c>
      <c r="D348" s="10">
        <v>9000</v>
      </c>
      <c r="E348" t="s">
        <v>817</v>
      </c>
      <c r="F348" t="s">
        <v>53</v>
      </c>
      <c r="G348" t="s">
        <v>53</v>
      </c>
      <c r="H348" s="9">
        <v>342800996069</v>
      </c>
    </row>
    <row r="349" spans="1:8" x14ac:dyDescent="0.25">
      <c r="A349" t="s">
        <v>527</v>
      </c>
      <c r="B349" s="9">
        <v>342800996069</v>
      </c>
      <c r="C349" t="s">
        <v>588</v>
      </c>
      <c r="D349" s="10">
        <v>9100</v>
      </c>
      <c r="E349" t="s">
        <v>817</v>
      </c>
      <c r="F349" t="s">
        <v>54</v>
      </c>
      <c r="G349" t="s">
        <v>54</v>
      </c>
      <c r="H349" s="9">
        <v>342800996069</v>
      </c>
    </row>
    <row r="350" spans="1:8" x14ac:dyDescent="0.25">
      <c r="A350" t="s">
        <v>527</v>
      </c>
      <c r="B350" s="9">
        <v>342800996069</v>
      </c>
      <c r="C350" t="s">
        <v>588</v>
      </c>
      <c r="D350" s="10">
        <v>9160</v>
      </c>
      <c r="E350" t="s">
        <v>817</v>
      </c>
      <c r="F350" t="s">
        <v>55</v>
      </c>
      <c r="G350" t="s">
        <v>55</v>
      </c>
      <c r="H350" s="9">
        <v>342800996069</v>
      </c>
    </row>
    <row r="351" spans="1:8" x14ac:dyDescent="0.25">
      <c r="A351" t="s">
        <v>527</v>
      </c>
      <c r="B351" s="9">
        <v>342500880004</v>
      </c>
      <c r="C351" t="s">
        <v>468</v>
      </c>
      <c r="D351" s="10">
        <v>9160</v>
      </c>
      <c r="E351" t="s">
        <v>817</v>
      </c>
      <c r="F351" t="s">
        <v>56</v>
      </c>
      <c r="G351" t="s">
        <v>56</v>
      </c>
      <c r="H351" s="9">
        <v>342500880004</v>
      </c>
    </row>
    <row r="352" spans="1:8" x14ac:dyDescent="0.25">
      <c r="A352" t="s">
        <v>527</v>
      </c>
      <c r="B352" s="9">
        <v>342500880004</v>
      </c>
      <c r="C352" t="s">
        <v>468</v>
      </c>
      <c r="D352" s="10">
        <v>9165</v>
      </c>
      <c r="E352" t="s">
        <v>817</v>
      </c>
      <c r="F352" t="s">
        <v>57</v>
      </c>
      <c r="G352" t="s">
        <v>57</v>
      </c>
      <c r="H352" s="9">
        <v>342500880004</v>
      </c>
    </row>
    <row r="353" spans="1:8" x14ac:dyDescent="0.25">
      <c r="A353" t="s">
        <v>527</v>
      </c>
      <c r="B353" s="9">
        <v>353100880025</v>
      </c>
      <c r="C353" t="s">
        <v>659</v>
      </c>
      <c r="D353" s="10">
        <v>9100</v>
      </c>
      <c r="E353" t="s">
        <v>817</v>
      </c>
      <c r="F353" t="s">
        <v>58</v>
      </c>
      <c r="G353" t="s">
        <v>58</v>
      </c>
      <c r="H353" s="9">
        <v>353100880025</v>
      </c>
    </row>
    <row r="354" spans="1:8" x14ac:dyDescent="0.25">
      <c r="A354" t="s">
        <v>527</v>
      </c>
      <c r="B354" s="9">
        <v>310200890009</v>
      </c>
      <c r="C354" t="s">
        <v>660</v>
      </c>
      <c r="D354" s="10">
        <v>9100</v>
      </c>
      <c r="E354" t="s">
        <v>817</v>
      </c>
      <c r="F354" t="s">
        <v>59</v>
      </c>
      <c r="G354" t="s">
        <v>59</v>
      </c>
      <c r="H354" s="9">
        <v>310200890009</v>
      </c>
    </row>
    <row r="355" spans="1:8" x14ac:dyDescent="0.25">
      <c r="A355" t="s">
        <v>527</v>
      </c>
      <c r="B355" s="9">
        <v>310200890009</v>
      </c>
      <c r="C355" t="s">
        <v>660</v>
      </c>
      <c r="D355" s="10">
        <v>9160</v>
      </c>
      <c r="E355" t="s">
        <v>817</v>
      </c>
      <c r="F355" t="s">
        <v>60</v>
      </c>
      <c r="G355" t="s">
        <v>60</v>
      </c>
      <c r="H355" s="9">
        <v>310200890009</v>
      </c>
    </row>
    <row r="356" spans="1:8" x14ac:dyDescent="0.25">
      <c r="A356" t="s">
        <v>527</v>
      </c>
      <c r="B356" s="9">
        <v>331500229762</v>
      </c>
      <c r="C356" t="s">
        <v>589</v>
      </c>
      <c r="D356" s="10">
        <v>9000</v>
      </c>
      <c r="E356" t="s">
        <v>817</v>
      </c>
      <c r="F356" t="s">
        <v>61</v>
      </c>
      <c r="G356" t="s">
        <v>61</v>
      </c>
      <c r="H356" s="9">
        <v>331500229762</v>
      </c>
    </row>
    <row r="357" spans="1:8" x14ac:dyDescent="0.25">
      <c r="A357" t="s">
        <v>527</v>
      </c>
      <c r="B357" s="9">
        <v>331500229762</v>
      </c>
      <c r="C357" t="s">
        <v>589</v>
      </c>
      <c r="D357" s="10">
        <v>9100</v>
      </c>
      <c r="E357" t="s">
        <v>817</v>
      </c>
      <c r="F357" t="s">
        <v>62</v>
      </c>
      <c r="G357" t="s">
        <v>62</v>
      </c>
      <c r="H357" s="9">
        <v>331500229762</v>
      </c>
    </row>
    <row r="358" spans="1:8" x14ac:dyDescent="0.25">
      <c r="A358" t="s">
        <v>527</v>
      </c>
      <c r="B358" s="9">
        <v>342500998958</v>
      </c>
      <c r="C358" t="s">
        <v>383</v>
      </c>
      <c r="D358" s="10">
        <v>9000</v>
      </c>
      <c r="E358" t="s">
        <v>817</v>
      </c>
      <c r="F358" t="s">
        <v>63</v>
      </c>
      <c r="G358" t="s">
        <v>63</v>
      </c>
      <c r="H358" s="9">
        <v>342500998958</v>
      </c>
    </row>
    <row r="359" spans="1:8" x14ac:dyDescent="0.25">
      <c r="A359" t="s">
        <v>527</v>
      </c>
      <c r="B359" s="9">
        <v>342500998958</v>
      </c>
      <c r="C359" t="s">
        <v>383</v>
      </c>
      <c r="D359" s="10">
        <v>9100</v>
      </c>
      <c r="E359" t="s">
        <v>817</v>
      </c>
      <c r="F359" t="s">
        <v>64</v>
      </c>
      <c r="G359" t="s">
        <v>64</v>
      </c>
      <c r="H359" s="9">
        <v>342500998958</v>
      </c>
    </row>
    <row r="360" spans="1:8" x14ac:dyDescent="0.25">
      <c r="A360" t="s">
        <v>527</v>
      </c>
      <c r="B360" s="9">
        <v>342500998958</v>
      </c>
      <c r="C360" t="s">
        <v>383</v>
      </c>
      <c r="D360" s="10">
        <v>9160</v>
      </c>
      <c r="E360" t="s">
        <v>817</v>
      </c>
      <c r="F360" t="s">
        <v>65</v>
      </c>
      <c r="G360" t="s">
        <v>65</v>
      </c>
      <c r="H360" s="9">
        <v>342500998958</v>
      </c>
    </row>
    <row r="361" spans="1:8" x14ac:dyDescent="0.25">
      <c r="A361" t="s">
        <v>527</v>
      </c>
      <c r="B361" s="9">
        <v>342400880025</v>
      </c>
      <c r="C361" t="s">
        <v>471</v>
      </c>
      <c r="D361" s="10">
        <v>9100</v>
      </c>
      <c r="E361" t="s">
        <v>817</v>
      </c>
      <c r="F361" t="s">
        <v>66</v>
      </c>
      <c r="G361" t="s">
        <v>66</v>
      </c>
      <c r="H361" s="9">
        <v>342400880025</v>
      </c>
    </row>
    <row r="362" spans="1:8" x14ac:dyDescent="0.25">
      <c r="A362" t="s">
        <v>527</v>
      </c>
      <c r="B362" s="9">
        <v>342400880025</v>
      </c>
      <c r="C362" t="s">
        <v>471</v>
      </c>
      <c r="D362" s="10">
        <v>9115</v>
      </c>
      <c r="E362" t="s">
        <v>817</v>
      </c>
      <c r="F362" t="s">
        <v>67</v>
      </c>
      <c r="G362" t="s">
        <v>67</v>
      </c>
      <c r="H362" s="9">
        <v>342400880025</v>
      </c>
    </row>
    <row r="363" spans="1:8" x14ac:dyDescent="0.25">
      <c r="A363" t="s">
        <v>527</v>
      </c>
      <c r="B363" s="9">
        <v>342400880025</v>
      </c>
      <c r="C363" t="s">
        <v>471</v>
      </c>
      <c r="D363" s="10">
        <v>9160</v>
      </c>
      <c r="E363" t="s">
        <v>817</v>
      </c>
      <c r="F363" t="s">
        <v>68</v>
      </c>
      <c r="G363" t="s">
        <v>68</v>
      </c>
      <c r="H363" s="9">
        <v>342400880025</v>
      </c>
    </row>
    <row r="364" spans="1:8" x14ac:dyDescent="0.25">
      <c r="A364" t="s">
        <v>527</v>
      </c>
      <c r="B364" s="9">
        <v>461300880003</v>
      </c>
      <c r="C364" t="s">
        <v>459</v>
      </c>
      <c r="D364" s="10">
        <v>9160</v>
      </c>
      <c r="E364" t="s">
        <v>817</v>
      </c>
      <c r="F364" t="s">
        <v>69</v>
      </c>
      <c r="G364" t="s">
        <v>69</v>
      </c>
      <c r="H364" s="9">
        <v>461300880003</v>
      </c>
    </row>
    <row r="365" spans="1:8" x14ac:dyDescent="0.25">
      <c r="A365" t="s">
        <v>527</v>
      </c>
      <c r="B365" s="9">
        <v>461300880003</v>
      </c>
      <c r="C365" t="s">
        <v>459</v>
      </c>
      <c r="D365" s="10">
        <v>9165</v>
      </c>
      <c r="E365" t="s">
        <v>817</v>
      </c>
      <c r="F365" t="s">
        <v>70</v>
      </c>
      <c r="G365" t="s">
        <v>70</v>
      </c>
      <c r="H365" s="9">
        <v>461300880003</v>
      </c>
    </row>
    <row r="366" spans="1:8" x14ac:dyDescent="0.25">
      <c r="A366" t="s">
        <v>527</v>
      </c>
      <c r="B366" s="9">
        <v>800000059232</v>
      </c>
      <c r="C366" t="s">
        <v>703</v>
      </c>
      <c r="D366" s="10">
        <v>9160</v>
      </c>
      <c r="E366" t="s">
        <v>817</v>
      </c>
      <c r="F366" t="s">
        <v>71</v>
      </c>
      <c r="G366" t="s">
        <v>71</v>
      </c>
      <c r="H366" s="9">
        <v>800000059232</v>
      </c>
    </row>
    <row r="367" spans="1:8" x14ac:dyDescent="0.25">
      <c r="A367" t="s">
        <v>527</v>
      </c>
      <c r="B367" s="9">
        <v>471101997806</v>
      </c>
      <c r="C367" t="s">
        <v>373</v>
      </c>
      <c r="D367" s="10">
        <v>9000</v>
      </c>
      <c r="E367" t="s">
        <v>817</v>
      </c>
      <c r="F367" t="s">
        <v>72</v>
      </c>
      <c r="G367" t="s">
        <v>72</v>
      </c>
      <c r="H367" s="9">
        <v>471101997806</v>
      </c>
    </row>
    <row r="368" spans="1:8" x14ac:dyDescent="0.25">
      <c r="A368" t="s">
        <v>527</v>
      </c>
      <c r="B368" s="9">
        <v>471101997806</v>
      </c>
      <c r="C368" t="s">
        <v>373</v>
      </c>
      <c r="D368" s="10">
        <v>9160</v>
      </c>
      <c r="E368" t="s">
        <v>817</v>
      </c>
      <c r="F368" t="s">
        <v>73</v>
      </c>
      <c r="G368" t="s">
        <v>73</v>
      </c>
      <c r="H368" s="9">
        <v>471101997806</v>
      </c>
    </row>
    <row r="369" spans="1:8" x14ac:dyDescent="0.25">
      <c r="A369" t="s">
        <v>527</v>
      </c>
      <c r="B369" s="9">
        <v>10100115658</v>
      </c>
      <c r="C369" t="s">
        <v>351</v>
      </c>
      <c r="D369" s="10">
        <v>9001</v>
      </c>
      <c r="E369" t="s">
        <v>817</v>
      </c>
      <c r="F369" t="s">
        <v>74</v>
      </c>
      <c r="G369" t="s">
        <v>74</v>
      </c>
      <c r="H369" s="9">
        <v>10100115658</v>
      </c>
    </row>
    <row r="370" spans="1:8" x14ac:dyDescent="0.25">
      <c r="A370" t="s">
        <v>527</v>
      </c>
      <c r="B370" s="9">
        <v>10100115658</v>
      </c>
      <c r="C370" t="s">
        <v>351</v>
      </c>
      <c r="D370" s="10">
        <v>9160</v>
      </c>
      <c r="E370" t="s">
        <v>817</v>
      </c>
      <c r="F370" t="s">
        <v>75</v>
      </c>
      <c r="G370" t="s">
        <v>75</v>
      </c>
      <c r="H370" s="9">
        <v>10100115658</v>
      </c>
    </row>
    <row r="371" spans="1:8" x14ac:dyDescent="0.25">
      <c r="A371" t="s">
        <v>527</v>
      </c>
      <c r="B371" s="9">
        <v>10100997791</v>
      </c>
      <c r="C371" t="s">
        <v>590</v>
      </c>
      <c r="D371" s="10">
        <v>9000</v>
      </c>
      <c r="E371" t="s">
        <v>817</v>
      </c>
      <c r="F371" t="s">
        <v>76</v>
      </c>
      <c r="G371" t="s">
        <v>76</v>
      </c>
      <c r="H371" s="9">
        <v>10100997791</v>
      </c>
    </row>
    <row r="372" spans="1:8" x14ac:dyDescent="0.25">
      <c r="A372" t="s">
        <v>527</v>
      </c>
      <c r="B372" s="9">
        <v>342800999245</v>
      </c>
      <c r="C372" t="s">
        <v>591</v>
      </c>
      <c r="D372" s="10">
        <v>9001</v>
      </c>
      <c r="E372" t="s">
        <v>817</v>
      </c>
      <c r="F372" t="s">
        <v>77</v>
      </c>
      <c r="G372" t="s">
        <v>77</v>
      </c>
      <c r="H372" s="9">
        <v>342800999245</v>
      </c>
    </row>
    <row r="373" spans="1:8" x14ac:dyDescent="0.25">
      <c r="A373" t="s">
        <v>527</v>
      </c>
      <c r="B373" s="9">
        <v>10623995677</v>
      </c>
      <c r="C373" t="s">
        <v>417</v>
      </c>
      <c r="D373" s="10">
        <v>9001</v>
      </c>
      <c r="E373" t="s">
        <v>817</v>
      </c>
      <c r="F373" t="s">
        <v>78</v>
      </c>
      <c r="G373" t="s">
        <v>78</v>
      </c>
      <c r="H373" s="9">
        <v>10623995677</v>
      </c>
    </row>
    <row r="374" spans="1:8" x14ac:dyDescent="0.25">
      <c r="A374" t="s">
        <v>527</v>
      </c>
      <c r="B374" s="9">
        <v>131500880144</v>
      </c>
      <c r="C374" t="s">
        <v>662</v>
      </c>
      <c r="D374" s="10">
        <v>9100</v>
      </c>
      <c r="E374" t="s">
        <v>817</v>
      </c>
      <c r="F374" t="s">
        <v>79</v>
      </c>
      <c r="G374" t="s">
        <v>79</v>
      </c>
      <c r="H374" s="9">
        <v>131500880144</v>
      </c>
    </row>
    <row r="375" spans="1:8" x14ac:dyDescent="0.25">
      <c r="A375" t="s">
        <v>527</v>
      </c>
      <c r="B375" s="9">
        <v>131500880144</v>
      </c>
      <c r="C375" t="s">
        <v>662</v>
      </c>
      <c r="D375" s="10">
        <v>9101</v>
      </c>
      <c r="E375" t="s">
        <v>817</v>
      </c>
      <c r="F375" t="s">
        <v>80</v>
      </c>
      <c r="G375" t="s">
        <v>80</v>
      </c>
      <c r="H375" s="9">
        <v>131500880144</v>
      </c>
    </row>
    <row r="376" spans="1:8" x14ac:dyDescent="0.25">
      <c r="A376" t="s">
        <v>527</v>
      </c>
      <c r="B376" s="9">
        <v>131500880144</v>
      </c>
      <c r="C376" t="s">
        <v>662</v>
      </c>
      <c r="D376" s="10">
        <v>9115</v>
      </c>
      <c r="E376" t="s">
        <v>817</v>
      </c>
      <c r="F376" t="s">
        <v>81</v>
      </c>
      <c r="G376" t="s">
        <v>81</v>
      </c>
      <c r="H376" s="9">
        <v>131500880144</v>
      </c>
    </row>
    <row r="377" spans="1:8" x14ac:dyDescent="0.25">
      <c r="A377" t="s">
        <v>527</v>
      </c>
      <c r="B377" s="9">
        <v>131500880144</v>
      </c>
      <c r="C377" t="s">
        <v>662</v>
      </c>
      <c r="D377" s="10">
        <v>9165</v>
      </c>
      <c r="E377" t="s">
        <v>817</v>
      </c>
      <c r="F377" t="s">
        <v>82</v>
      </c>
      <c r="G377" t="s">
        <v>82</v>
      </c>
      <c r="H377" s="9">
        <v>131500880144</v>
      </c>
    </row>
    <row r="378" spans="1:8" x14ac:dyDescent="0.25">
      <c r="A378" t="s">
        <v>527</v>
      </c>
      <c r="B378" s="9" t="s">
        <v>385</v>
      </c>
      <c r="C378" t="s">
        <v>805</v>
      </c>
      <c r="D378" s="10">
        <v>9260</v>
      </c>
      <c r="E378" t="s">
        <v>817</v>
      </c>
      <c r="F378" t="s">
        <v>83</v>
      </c>
      <c r="G378" t="s">
        <v>83</v>
      </c>
      <c r="H378" s="9" t="s">
        <v>385</v>
      </c>
    </row>
    <row r="379" spans="1:8" x14ac:dyDescent="0.25">
      <c r="A379" t="s">
        <v>527</v>
      </c>
      <c r="B379" s="9" t="s">
        <v>385</v>
      </c>
      <c r="C379" t="s">
        <v>805</v>
      </c>
      <c r="D379" s="10">
        <v>9315</v>
      </c>
      <c r="E379" t="s">
        <v>817</v>
      </c>
      <c r="F379" t="s">
        <v>84</v>
      </c>
      <c r="G379" t="s">
        <v>84</v>
      </c>
      <c r="H379" s="9" t="s">
        <v>385</v>
      </c>
    </row>
    <row r="380" spans="1:8" x14ac:dyDescent="0.25">
      <c r="A380" t="s">
        <v>527</v>
      </c>
      <c r="B380" s="9" t="s">
        <v>354</v>
      </c>
      <c r="C380" t="s">
        <v>806</v>
      </c>
      <c r="D380" s="10">
        <v>9260</v>
      </c>
      <c r="E380" t="s">
        <v>817</v>
      </c>
      <c r="F380" t="s">
        <v>85</v>
      </c>
      <c r="G380" t="s">
        <v>85</v>
      </c>
      <c r="H380" s="9" t="s">
        <v>354</v>
      </c>
    </row>
    <row r="381" spans="1:8" x14ac:dyDescent="0.25">
      <c r="A381" t="s">
        <v>527</v>
      </c>
      <c r="B381" s="9" t="s">
        <v>354</v>
      </c>
      <c r="C381" t="s">
        <v>806</v>
      </c>
      <c r="D381" s="10">
        <v>9315</v>
      </c>
      <c r="E381" t="s">
        <v>817</v>
      </c>
      <c r="F381" t="s">
        <v>86</v>
      </c>
      <c r="G381" t="s">
        <v>86</v>
      </c>
      <c r="H381" s="9" t="s">
        <v>354</v>
      </c>
    </row>
    <row r="382" spans="1:8" x14ac:dyDescent="0.25">
      <c r="A382" t="s">
        <v>527</v>
      </c>
      <c r="B382" s="9" t="s">
        <v>412</v>
      </c>
      <c r="C382" t="s">
        <v>807</v>
      </c>
      <c r="D382" s="10">
        <v>9260</v>
      </c>
      <c r="E382" t="s">
        <v>817</v>
      </c>
      <c r="F382" t="s">
        <v>87</v>
      </c>
      <c r="G382" t="s">
        <v>87</v>
      </c>
      <c r="H382" s="9" t="s">
        <v>412</v>
      </c>
    </row>
    <row r="383" spans="1:8" x14ac:dyDescent="0.25">
      <c r="A383" t="s">
        <v>527</v>
      </c>
      <c r="B383" s="9" t="s">
        <v>412</v>
      </c>
      <c r="C383" t="s">
        <v>807</v>
      </c>
      <c r="D383" s="10">
        <v>9279</v>
      </c>
      <c r="E383" t="s">
        <v>817</v>
      </c>
      <c r="F383" t="s">
        <v>88</v>
      </c>
      <c r="G383" t="s">
        <v>88</v>
      </c>
      <c r="H383" s="9" t="s">
        <v>412</v>
      </c>
    </row>
    <row r="384" spans="1:8" x14ac:dyDescent="0.25">
      <c r="A384" t="s">
        <v>527</v>
      </c>
      <c r="B384" s="9" t="s">
        <v>412</v>
      </c>
      <c r="C384" t="s">
        <v>807</v>
      </c>
      <c r="D384" s="10">
        <v>9315</v>
      </c>
      <c r="E384" t="s">
        <v>817</v>
      </c>
      <c r="F384" t="s">
        <v>89</v>
      </c>
      <c r="G384" t="s">
        <v>89</v>
      </c>
      <c r="H384" s="9" t="s">
        <v>412</v>
      </c>
    </row>
    <row r="385" spans="1:8" x14ac:dyDescent="0.25">
      <c r="A385" t="s">
        <v>527</v>
      </c>
      <c r="B385" s="9">
        <v>140600999087</v>
      </c>
      <c r="C385" t="s">
        <v>413</v>
      </c>
      <c r="D385" s="10">
        <v>9000</v>
      </c>
      <c r="E385" t="s">
        <v>817</v>
      </c>
      <c r="F385" t="s">
        <v>90</v>
      </c>
      <c r="G385" t="s">
        <v>90</v>
      </c>
      <c r="H385" s="9">
        <v>140600999087</v>
      </c>
    </row>
    <row r="386" spans="1:8" x14ac:dyDescent="0.25">
      <c r="A386" t="s">
        <v>527</v>
      </c>
      <c r="B386" s="9">
        <v>310200880023</v>
      </c>
      <c r="C386" t="s">
        <v>704</v>
      </c>
      <c r="D386" s="10">
        <v>9160</v>
      </c>
      <c r="E386" t="s">
        <v>817</v>
      </c>
      <c r="F386" t="s">
        <v>91</v>
      </c>
      <c r="G386" t="s">
        <v>91</v>
      </c>
      <c r="H386" s="9">
        <v>310200880023</v>
      </c>
    </row>
    <row r="387" spans="1:8" x14ac:dyDescent="0.25">
      <c r="A387" t="s">
        <v>527</v>
      </c>
      <c r="B387" s="9">
        <v>353100888208</v>
      </c>
      <c r="C387" t="s">
        <v>705</v>
      </c>
      <c r="D387" s="10">
        <v>9160</v>
      </c>
      <c r="E387" t="s">
        <v>817</v>
      </c>
      <c r="F387" t="s">
        <v>92</v>
      </c>
      <c r="G387" t="s">
        <v>92</v>
      </c>
      <c r="H387" s="9">
        <v>353100888208</v>
      </c>
    </row>
    <row r="388" spans="1:8" x14ac:dyDescent="0.25">
      <c r="A388" t="s">
        <v>527</v>
      </c>
      <c r="B388" s="9">
        <v>342500880220</v>
      </c>
      <c r="C388" t="s">
        <v>470</v>
      </c>
      <c r="D388" s="10">
        <v>9100</v>
      </c>
      <c r="E388" t="s">
        <v>817</v>
      </c>
      <c r="F388" t="s">
        <v>93</v>
      </c>
      <c r="G388" t="s">
        <v>93</v>
      </c>
      <c r="H388" s="9">
        <v>342500880220</v>
      </c>
    </row>
    <row r="389" spans="1:8" x14ac:dyDescent="0.25">
      <c r="A389" t="s">
        <v>527</v>
      </c>
      <c r="B389" s="9">
        <v>342500880220</v>
      </c>
      <c r="C389" t="s">
        <v>470</v>
      </c>
      <c r="D389" s="10">
        <v>9115</v>
      </c>
      <c r="E389" t="s">
        <v>817</v>
      </c>
      <c r="F389" t="s">
        <v>94</v>
      </c>
      <c r="G389" t="s">
        <v>94</v>
      </c>
      <c r="H389" s="9">
        <v>342500880220</v>
      </c>
    </row>
    <row r="390" spans="1:8" x14ac:dyDescent="0.25">
      <c r="A390" t="s">
        <v>527</v>
      </c>
      <c r="B390" s="9">
        <v>342500880220</v>
      </c>
      <c r="C390" t="s">
        <v>470</v>
      </c>
      <c r="D390" s="10">
        <v>9160</v>
      </c>
      <c r="E390" t="s">
        <v>817</v>
      </c>
      <c r="F390" t="s">
        <v>95</v>
      </c>
      <c r="G390" t="s">
        <v>95</v>
      </c>
      <c r="H390" s="9">
        <v>342500880220</v>
      </c>
    </row>
    <row r="391" spans="1:8" x14ac:dyDescent="0.25">
      <c r="A391" t="s">
        <v>527</v>
      </c>
      <c r="B391" s="9">
        <v>490301880029</v>
      </c>
      <c r="C391" t="s">
        <v>457</v>
      </c>
      <c r="D391" s="10">
        <v>9100</v>
      </c>
      <c r="E391" t="s">
        <v>817</v>
      </c>
      <c r="F391" t="s">
        <v>96</v>
      </c>
      <c r="G391" t="s">
        <v>96</v>
      </c>
      <c r="H391" s="9">
        <v>490301880029</v>
      </c>
    </row>
    <row r="392" spans="1:8" x14ac:dyDescent="0.25">
      <c r="A392" t="s">
        <v>527</v>
      </c>
      <c r="B392" s="9">
        <v>490301880029</v>
      </c>
      <c r="C392" t="s">
        <v>457</v>
      </c>
      <c r="D392" s="10">
        <v>9160</v>
      </c>
      <c r="E392" t="s">
        <v>817</v>
      </c>
      <c r="F392" t="s">
        <v>97</v>
      </c>
      <c r="G392" t="s">
        <v>97</v>
      </c>
      <c r="H392" s="9">
        <v>490301880029</v>
      </c>
    </row>
    <row r="393" spans="1:8" x14ac:dyDescent="0.25">
      <c r="A393" t="s">
        <v>527</v>
      </c>
      <c r="B393" s="9">
        <v>140203998223</v>
      </c>
      <c r="C393" t="s">
        <v>592</v>
      </c>
      <c r="D393" s="10">
        <v>9000</v>
      </c>
      <c r="E393" t="s">
        <v>817</v>
      </c>
      <c r="F393" t="s">
        <v>98</v>
      </c>
      <c r="G393" t="s">
        <v>98</v>
      </c>
      <c r="H393" s="9">
        <v>140203998223</v>
      </c>
    </row>
    <row r="394" spans="1:8" x14ac:dyDescent="0.25">
      <c r="A394" t="s">
        <v>527</v>
      </c>
      <c r="B394" s="9">
        <v>140203998223</v>
      </c>
      <c r="C394" t="s">
        <v>592</v>
      </c>
      <c r="D394" s="10">
        <v>9100</v>
      </c>
      <c r="E394" t="s">
        <v>817</v>
      </c>
      <c r="F394" t="s">
        <v>99</v>
      </c>
      <c r="G394" t="s">
        <v>99</v>
      </c>
      <c r="H394" s="9">
        <v>140203998223</v>
      </c>
    </row>
    <row r="395" spans="1:8" x14ac:dyDescent="0.25">
      <c r="A395" t="s">
        <v>527</v>
      </c>
      <c r="B395" s="9">
        <v>140203998223</v>
      </c>
      <c r="C395" t="s">
        <v>592</v>
      </c>
      <c r="D395" s="10">
        <v>9115</v>
      </c>
      <c r="E395" t="s">
        <v>817</v>
      </c>
      <c r="F395" t="s">
        <v>100</v>
      </c>
      <c r="G395" t="s">
        <v>100</v>
      </c>
      <c r="H395" s="9">
        <v>140203998223</v>
      </c>
    </row>
    <row r="396" spans="1:8" x14ac:dyDescent="0.25">
      <c r="A396" t="s">
        <v>527</v>
      </c>
      <c r="B396" s="9">
        <v>140203998223</v>
      </c>
      <c r="C396" t="s">
        <v>592</v>
      </c>
      <c r="D396" s="10">
        <v>9160</v>
      </c>
      <c r="E396" t="s">
        <v>817</v>
      </c>
      <c r="F396" t="s">
        <v>101</v>
      </c>
      <c r="G396" t="s">
        <v>101</v>
      </c>
      <c r="H396" s="9">
        <v>140203998223</v>
      </c>
    </row>
    <row r="397" spans="1:8" x14ac:dyDescent="0.25">
      <c r="A397" t="s">
        <v>527</v>
      </c>
      <c r="B397" s="9">
        <v>140203998223</v>
      </c>
      <c r="C397" t="s">
        <v>592</v>
      </c>
      <c r="D397" s="10">
        <v>9165</v>
      </c>
      <c r="E397" t="s">
        <v>817</v>
      </c>
      <c r="F397" t="s">
        <v>102</v>
      </c>
      <c r="G397" t="s">
        <v>102</v>
      </c>
      <c r="H397" s="9">
        <v>140203998223</v>
      </c>
    </row>
    <row r="398" spans="1:8" x14ac:dyDescent="0.25">
      <c r="A398" t="s">
        <v>527</v>
      </c>
      <c r="B398" s="9">
        <v>500304998107</v>
      </c>
      <c r="C398" t="s">
        <v>371</v>
      </c>
      <c r="D398" s="10">
        <v>9001</v>
      </c>
      <c r="E398" t="s">
        <v>817</v>
      </c>
      <c r="F398" t="s">
        <v>103</v>
      </c>
      <c r="G398" t="s">
        <v>103</v>
      </c>
      <c r="H398" s="9">
        <v>500304998107</v>
      </c>
    </row>
    <row r="399" spans="1:8" x14ac:dyDescent="0.25">
      <c r="A399" t="s">
        <v>527</v>
      </c>
      <c r="B399" s="9">
        <v>342900880355</v>
      </c>
      <c r="C399" t="s">
        <v>664</v>
      </c>
      <c r="D399" s="10">
        <v>9100</v>
      </c>
      <c r="E399" t="s">
        <v>817</v>
      </c>
      <c r="F399" t="s">
        <v>104</v>
      </c>
      <c r="G399" t="s">
        <v>104</v>
      </c>
      <c r="H399" s="9">
        <v>342900880355</v>
      </c>
    </row>
    <row r="400" spans="1:8" x14ac:dyDescent="0.25">
      <c r="A400" t="s">
        <v>527</v>
      </c>
      <c r="B400" s="9">
        <v>342900880355</v>
      </c>
      <c r="C400" t="s">
        <v>664</v>
      </c>
      <c r="D400" s="10">
        <v>9115</v>
      </c>
      <c r="E400" t="s">
        <v>817</v>
      </c>
      <c r="F400" t="s">
        <v>105</v>
      </c>
      <c r="G400" t="s">
        <v>105</v>
      </c>
      <c r="H400" s="9">
        <v>342900880355</v>
      </c>
    </row>
    <row r="401" spans="1:8" x14ac:dyDescent="0.25">
      <c r="A401" t="s">
        <v>527</v>
      </c>
      <c r="B401" s="9">
        <v>342900880355</v>
      </c>
      <c r="C401" t="s">
        <v>664</v>
      </c>
      <c r="D401" s="10">
        <v>9161</v>
      </c>
      <c r="E401" t="s">
        <v>817</v>
      </c>
      <c r="F401" t="s">
        <v>106</v>
      </c>
      <c r="G401" t="s">
        <v>106</v>
      </c>
      <c r="H401" s="9">
        <v>342900880355</v>
      </c>
    </row>
    <row r="402" spans="1:8" x14ac:dyDescent="0.25">
      <c r="A402" t="s">
        <v>527</v>
      </c>
      <c r="B402" s="9">
        <v>342900880355</v>
      </c>
      <c r="C402" t="s">
        <v>664</v>
      </c>
      <c r="D402" s="10">
        <v>9165</v>
      </c>
      <c r="E402" t="s">
        <v>817</v>
      </c>
      <c r="F402" t="s">
        <v>107</v>
      </c>
      <c r="G402" t="s">
        <v>107</v>
      </c>
      <c r="H402" s="9">
        <v>342900880355</v>
      </c>
    </row>
    <row r="403" spans="1:8" x14ac:dyDescent="0.25">
      <c r="A403" t="s">
        <v>527</v>
      </c>
      <c r="B403" s="9">
        <v>321100880071</v>
      </c>
      <c r="C403" t="s">
        <v>666</v>
      </c>
      <c r="D403" s="10">
        <v>9100</v>
      </c>
      <c r="E403" t="s">
        <v>817</v>
      </c>
      <c r="F403" t="s">
        <v>108</v>
      </c>
      <c r="G403" t="s">
        <v>108</v>
      </c>
      <c r="H403" s="9">
        <v>321100880071</v>
      </c>
    </row>
    <row r="404" spans="1:8" x14ac:dyDescent="0.25">
      <c r="A404" t="s">
        <v>527</v>
      </c>
      <c r="B404" s="9">
        <v>321100880071</v>
      </c>
      <c r="C404" t="s">
        <v>666</v>
      </c>
      <c r="D404" s="10">
        <v>9115</v>
      </c>
      <c r="E404" t="s">
        <v>817</v>
      </c>
      <c r="F404" t="s">
        <v>109</v>
      </c>
      <c r="G404" t="s">
        <v>109</v>
      </c>
      <c r="H404" s="9">
        <v>321100880071</v>
      </c>
    </row>
    <row r="405" spans="1:8" x14ac:dyDescent="0.25">
      <c r="A405" t="s">
        <v>527</v>
      </c>
      <c r="B405" s="9">
        <v>321100880071</v>
      </c>
      <c r="C405" t="s">
        <v>666</v>
      </c>
      <c r="D405" s="10">
        <v>9160</v>
      </c>
      <c r="E405" t="s">
        <v>817</v>
      </c>
      <c r="F405" t="s">
        <v>110</v>
      </c>
      <c r="G405" t="s">
        <v>110</v>
      </c>
      <c r="H405" s="9">
        <v>321100880071</v>
      </c>
    </row>
    <row r="406" spans="1:8" x14ac:dyDescent="0.25">
      <c r="A406" t="s">
        <v>527</v>
      </c>
      <c r="B406" s="9">
        <v>320800880021</v>
      </c>
      <c r="C406" t="s">
        <v>480</v>
      </c>
      <c r="D406" s="10">
        <v>9160</v>
      </c>
      <c r="E406" t="s">
        <v>817</v>
      </c>
      <c r="F406" t="s">
        <v>111</v>
      </c>
      <c r="G406" t="s">
        <v>111</v>
      </c>
      <c r="H406" s="9">
        <v>320800880021</v>
      </c>
    </row>
    <row r="407" spans="1:8" x14ac:dyDescent="0.25">
      <c r="A407" t="s">
        <v>527</v>
      </c>
      <c r="B407" s="9">
        <v>331500880044</v>
      </c>
      <c r="C407" t="s">
        <v>477</v>
      </c>
      <c r="D407" s="10">
        <v>9100</v>
      </c>
      <c r="E407" t="s">
        <v>817</v>
      </c>
      <c r="F407" t="s">
        <v>112</v>
      </c>
      <c r="G407" t="s">
        <v>112</v>
      </c>
      <c r="H407" s="9">
        <v>331500880044</v>
      </c>
    </row>
    <row r="408" spans="1:8" x14ac:dyDescent="0.25">
      <c r="A408" t="s">
        <v>527</v>
      </c>
      <c r="B408" s="9">
        <v>331500880044</v>
      </c>
      <c r="C408" t="s">
        <v>477</v>
      </c>
      <c r="D408" s="10">
        <v>9160</v>
      </c>
      <c r="E408" t="s">
        <v>817</v>
      </c>
      <c r="F408" t="s">
        <v>113</v>
      </c>
      <c r="G408" t="s">
        <v>113</v>
      </c>
      <c r="H408" s="9">
        <v>331500880044</v>
      </c>
    </row>
    <row r="409" spans="1:8" x14ac:dyDescent="0.25">
      <c r="A409" t="s">
        <v>527</v>
      </c>
      <c r="B409" s="9">
        <v>320800880095</v>
      </c>
      <c r="C409" t="s">
        <v>481</v>
      </c>
      <c r="D409" s="10">
        <v>9100</v>
      </c>
      <c r="E409" t="s">
        <v>817</v>
      </c>
      <c r="F409" t="s">
        <v>114</v>
      </c>
      <c r="G409" t="s">
        <v>114</v>
      </c>
      <c r="H409" s="9">
        <v>320800880095</v>
      </c>
    </row>
    <row r="410" spans="1:8" x14ac:dyDescent="0.25">
      <c r="A410" t="s">
        <v>527</v>
      </c>
      <c r="B410" s="9">
        <v>320800880095</v>
      </c>
      <c r="C410" t="s">
        <v>481</v>
      </c>
      <c r="D410" s="10">
        <v>9115</v>
      </c>
      <c r="E410" t="s">
        <v>817</v>
      </c>
      <c r="F410" t="s">
        <v>115</v>
      </c>
      <c r="G410" t="s">
        <v>115</v>
      </c>
      <c r="H410" s="9">
        <v>320800880095</v>
      </c>
    </row>
    <row r="411" spans="1:8" x14ac:dyDescent="0.25">
      <c r="A411" t="s">
        <v>527</v>
      </c>
      <c r="B411" s="9">
        <v>411504997416</v>
      </c>
      <c r="C411" t="s">
        <v>593</v>
      </c>
      <c r="D411" s="10">
        <v>9000</v>
      </c>
      <c r="E411" t="s">
        <v>817</v>
      </c>
      <c r="F411" t="s">
        <v>116</v>
      </c>
      <c r="G411" t="s">
        <v>116</v>
      </c>
      <c r="H411" s="9">
        <v>411504997416</v>
      </c>
    </row>
    <row r="412" spans="1:8" x14ac:dyDescent="0.25">
      <c r="A412" t="s">
        <v>527</v>
      </c>
      <c r="B412" s="9">
        <v>430700997762</v>
      </c>
      <c r="C412" t="s">
        <v>460</v>
      </c>
      <c r="D412" s="10">
        <v>9100</v>
      </c>
      <c r="E412" t="s">
        <v>817</v>
      </c>
      <c r="F412" t="s">
        <v>117</v>
      </c>
      <c r="G412" t="s">
        <v>117</v>
      </c>
      <c r="H412" s="9">
        <v>430700997762</v>
      </c>
    </row>
    <row r="413" spans="1:8" x14ac:dyDescent="0.25">
      <c r="A413" t="s">
        <v>527</v>
      </c>
      <c r="B413" s="9">
        <v>430700997762</v>
      </c>
      <c r="C413" t="s">
        <v>460</v>
      </c>
      <c r="D413" s="10">
        <v>9160</v>
      </c>
      <c r="E413" t="s">
        <v>817</v>
      </c>
      <c r="F413" t="s">
        <v>118</v>
      </c>
      <c r="G413" t="s">
        <v>118</v>
      </c>
      <c r="H413" s="9">
        <v>430700997762</v>
      </c>
    </row>
    <row r="414" spans="1:8" x14ac:dyDescent="0.25">
      <c r="A414" t="s">
        <v>527</v>
      </c>
      <c r="B414" s="9">
        <v>310200999413</v>
      </c>
      <c r="C414" t="s">
        <v>393</v>
      </c>
      <c r="D414" s="10">
        <v>9000</v>
      </c>
      <c r="E414" t="s">
        <v>817</v>
      </c>
      <c r="F414" t="s">
        <v>119</v>
      </c>
      <c r="G414" t="s">
        <v>119</v>
      </c>
      <c r="H414" s="9">
        <v>310200999413</v>
      </c>
    </row>
    <row r="415" spans="1:8" x14ac:dyDescent="0.25">
      <c r="A415" t="s">
        <v>527</v>
      </c>
      <c r="B415" s="9">
        <v>310200999413</v>
      </c>
      <c r="C415" t="s">
        <v>393</v>
      </c>
      <c r="D415" s="10">
        <v>9100</v>
      </c>
      <c r="E415" t="s">
        <v>817</v>
      </c>
      <c r="F415" t="s">
        <v>120</v>
      </c>
      <c r="G415" t="s">
        <v>120</v>
      </c>
      <c r="H415" s="9">
        <v>310200999413</v>
      </c>
    </row>
    <row r="416" spans="1:8" x14ac:dyDescent="0.25">
      <c r="A416" t="s">
        <v>527</v>
      </c>
      <c r="B416" s="9">
        <v>310200999413</v>
      </c>
      <c r="C416" t="s">
        <v>393</v>
      </c>
      <c r="D416" s="10">
        <v>9160</v>
      </c>
      <c r="E416" t="s">
        <v>817</v>
      </c>
      <c r="F416" t="s">
        <v>121</v>
      </c>
      <c r="G416" t="s">
        <v>121</v>
      </c>
      <c r="H416" s="9">
        <v>310200999413</v>
      </c>
    </row>
    <row r="417" spans="1:8" x14ac:dyDescent="0.25">
      <c r="A417" t="s">
        <v>527</v>
      </c>
      <c r="B417" s="9">
        <v>342900997801</v>
      </c>
      <c r="C417" t="s">
        <v>379</v>
      </c>
      <c r="D417" s="10">
        <v>9000</v>
      </c>
      <c r="E417" t="s">
        <v>817</v>
      </c>
      <c r="F417" t="s">
        <v>122</v>
      </c>
      <c r="G417" t="s">
        <v>122</v>
      </c>
      <c r="H417" s="9">
        <v>342900997801</v>
      </c>
    </row>
    <row r="418" spans="1:8" x14ac:dyDescent="0.25">
      <c r="A418" t="s">
        <v>527</v>
      </c>
      <c r="B418" s="9">
        <v>342900997801</v>
      </c>
      <c r="C418" t="s">
        <v>379</v>
      </c>
      <c r="D418" s="10">
        <v>9100</v>
      </c>
      <c r="E418" t="s">
        <v>817</v>
      </c>
      <c r="F418" t="s">
        <v>123</v>
      </c>
      <c r="G418" t="s">
        <v>123</v>
      </c>
      <c r="H418" s="9">
        <v>342900997801</v>
      </c>
    </row>
    <row r="419" spans="1:8" x14ac:dyDescent="0.25">
      <c r="A419" t="s">
        <v>527</v>
      </c>
      <c r="B419" s="9">
        <v>342900997801</v>
      </c>
      <c r="C419" t="s">
        <v>379</v>
      </c>
      <c r="D419" s="10">
        <v>9160</v>
      </c>
      <c r="E419" t="s">
        <v>817</v>
      </c>
      <c r="F419" t="s">
        <v>124</v>
      </c>
      <c r="G419" t="s">
        <v>124</v>
      </c>
      <c r="H419" s="9">
        <v>342900997801</v>
      </c>
    </row>
    <row r="420" spans="1:8" x14ac:dyDescent="0.25">
      <c r="A420" t="s">
        <v>527</v>
      </c>
      <c r="B420" s="9">
        <v>662200880200</v>
      </c>
      <c r="C420" t="s">
        <v>669</v>
      </c>
      <c r="D420" s="10">
        <v>9101</v>
      </c>
      <c r="E420" t="s">
        <v>817</v>
      </c>
      <c r="F420" t="s">
        <v>125</v>
      </c>
      <c r="G420" t="s">
        <v>125</v>
      </c>
      <c r="H420" s="9">
        <v>662200880200</v>
      </c>
    </row>
    <row r="421" spans="1:8" x14ac:dyDescent="0.25">
      <c r="A421" t="s">
        <v>527</v>
      </c>
      <c r="B421" s="9">
        <v>662200880200</v>
      </c>
      <c r="C421" t="s">
        <v>669</v>
      </c>
      <c r="D421" s="10">
        <v>9115</v>
      </c>
      <c r="E421" t="s">
        <v>817</v>
      </c>
      <c r="F421" t="s">
        <v>126</v>
      </c>
      <c r="G421" t="s">
        <v>126</v>
      </c>
      <c r="H421" s="9">
        <v>662200880200</v>
      </c>
    </row>
    <row r="422" spans="1:8" x14ac:dyDescent="0.25">
      <c r="A422" t="s">
        <v>527</v>
      </c>
      <c r="B422" s="9">
        <v>662200880200</v>
      </c>
      <c r="C422" t="s">
        <v>669</v>
      </c>
      <c r="D422" s="10">
        <v>9160</v>
      </c>
      <c r="E422" t="s">
        <v>817</v>
      </c>
      <c r="F422" t="s">
        <v>127</v>
      </c>
      <c r="G422" t="s">
        <v>127</v>
      </c>
      <c r="H422" s="9">
        <v>662200880200</v>
      </c>
    </row>
    <row r="423" spans="1:8" x14ac:dyDescent="0.25">
      <c r="A423" t="s">
        <v>527</v>
      </c>
      <c r="B423" s="9">
        <v>331700880056</v>
      </c>
      <c r="C423" t="s">
        <v>706</v>
      </c>
      <c r="D423" s="10">
        <v>9160</v>
      </c>
      <c r="E423" t="s">
        <v>817</v>
      </c>
      <c r="F423" t="s">
        <v>128</v>
      </c>
      <c r="G423" t="s">
        <v>128</v>
      </c>
      <c r="H423" s="9">
        <v>331700880056</v>
      </c>
    </row>
    <row r="424" spans="1:8" x14ac:dyDescent="0.25">
      <c r="A424" t="s">
        <v>527</v>
      </c>
      <c r="B424" s="9">
        <v>800000074113</v>
      </c>
      <c r="C424" t="s">
        <v>670</v>
      </c>
      <c r="D424" s="10">
        <v>9100</v>
      </c>
      <c r="E424" t="s">
        <v>817</v>
      </c>
      <c r="F424" t="s">
        <v>129</v>
      </c>
      <c r="G424" t="s">
        <v>129</v>
      </c>
      <c r="H424" s="9">
        <v>800000074113</v>
      </c>
    </row>
    <row r="425" spans="1:8" x14ac:dyDescent="0.25">
      <c r="A425" t="s">
        <v>527</v>
      </c>
      <c r="B425" s="9">
        <v>490804998235</v>
      </c>
      <c r="C425" t="s">
        <v>372</v>
      </c>
      <c r="D425" s="10">
        <v>9002</v>
      </c>
      <c r="E425" t="s">
        <v>817</v>
      </c>
      <c r="F425" t="s">
        <v>130</v>
      </c>
      <c r="G425" t="s">
        <v>130</v>
      </c>
      <c r="H425" s="9">
        <v>490804998235</v>
      </c>
    </row>
    <row r="426" spans="1:8" x14ac:dyDescent="0.25">
      <c r="A426" t="s">
        <v>527</v>
      </c>
      <c r="B426" s="9">
        <v>280502998059</v>
      </c>
      <c r="C426" t="s">
        <v>598</v>
      </c>
      <c r="D426" s="10">
        <v>9000</v>
      </c>
      <c r="E426" t="s">
        <v>817</v>
      </c>
      <c r="F426" t="s">
        <v>131</v>
      </c>
      <c r="G426" t="s">
        <v>131</v>
      </c>
      <c r="H426" s="9">
        <v>280502998059</v>
      </c>
    </row>
    <row r="427" spans="1:8" x14ac:dyDescent="0.25">
      <c r="A427" t="s">
        <v>527</v>
      </c>
      <c r="B427" s="9">
        <v>280502998059</v>
      </c>
      <c r="C427" t="s">
        <v>598</v>
      </c>
      <c r="D427" s="10">
        <v>9100</v>
      </c>
      <c r="E427" t="s">
        <v>817</v>
      </c>
      <c r="F427" t="s">
        <v>132</v>
      </c>
      <c r="G427" t="s">
        <v>132</v>
      </c>
      <c r="H427" s="9">
        <v>280502998059</v>
      </c>
    </row>
    <row r="428" spans="1:8" x14ac:dyDescent="0.25">
      <c r="A428" t="s">
        <v>527</v>
      </c>
      <c r="B428" s="9">
        <v>280502998059</v>
      </c>
      <c r="C428" t="s">
        <v>598</v>
      </c>
      <c r="D428" s="10">
        <v>9115</v>
      </c>
      <c r="E428" t="s">
        <v>817</v>
      </c>
      <c r="F428" t="s">
        <v>133</v>
      </c>
      <c r="G428" t="s">
        <v>133</v>
      </c>
      <c r="H428" s="9">
        <v>280502998059</v>
      </c>
    </row>
    <row r="429" spans="1:8" x14ac:dyDescent="0.25">
      <c r="A429" t="s">
        <v>527</v>
      </c>
      <c r="B429" s="9">
        <v>280502998059</v>
      </c>
      <c r="C429" t="s">
        <v>598</v>
      </c>
      <c r="D429" s="10">
        <v>9160</v>
      </c>
      <c r="E429" t="s">
        <v>817</v>
      </c>
      <c r="F429" t="s">
        <v>134</v>
      </c>
      <c r="G429" t="s">
        <v>134</v>
      </c>
      <c r="H429" s="9">
        <v>280502998059</v>
      </c>
    </row>
    <row r="430" spans="1:8" x14ac:dyDescent="0.25">
      <c r="A430" t="s">
        <v>527</v>
      </c>
      <c r="B430" s="9">
        <v>260501996191</v>
      </c>
      <c r="C430" t="s">
        <v>599</v>
      </c>
      <c r="D430" s="10">
        <v>9000</v>
      </c>
      <c r="E430" t="s">
        <v>817</v>
      </c>
      <c r="F430" t="s">
        <v>135</v>
      </c>
      <c r="G430" t="s">
        <v>135</v>
      </c>
      <c r="H430" s="9">
        <v>260501996191</v>
      </c>
    </row>
    <row r="431" spans="1:8" x14ac:dyDescent="0.25">
      <c r="A431" t="s">
        <v>527</v>
      </c>
      <c r="B431" s="9">
        <v>260501996191</v>
      </c>
      <c r="C431" t="s">
        <v>599</v>
      </c>
      <c r="D431" s="10">
        <v>9001</v>
      </c>
      <c r="E431" t="s">
        <v>817</v>
      </c>
      <c r="F431" t="s">
        <v>136</v>
      </c>
      <c r="G431" t="s">
        <v>136</v>
      </c>
      <c r="H431" s="9">
        <v>260501996191</v>
      </c>
    </row>
    <row r="432" spans="1:8" x14ac:dyDescent="0.25">
      <c r="A432" t="s">
        <v>527</v>
      </c>
      <c r="B432" s="9">
        <v>310100880025</v>
      </c>
      <c r="C432" t="s">
        <v>486</v>
      </c>
      <c r="D432" s="10">
        <v>9100</v>
      </c>
      <c r="E432" t="s">
        <v>817</v>
      </c>
      <c r="F432" t="s">
        <v>137</v>
      </c>
      <c r="G432" t="s">
        <v>137</v>
      </c>
      <c r="H432" s="9">
        <v>310100880025</v>
      </c>
    </row>
    <row r="433" spans="1:8" x14ac:dyDescent="0.25">
      <c r="A433" t="s">
        <v>527</v>
      </c>
      <c r="B433" s="9">
        <v>310100880025</v>
      </c>
      <c r="C433" t="s">
        <v>486</v>
      </c>
      <c r="D433" s="10">
        <v>9115</v>
      </c>
      <c r="E433" t="s">
        <v>817</v>
      </c>
      <c r="F433" t="s">
        <v>138</v>
      </c>
      <c r="G433" t="s">
        <v>138</v>
      </c>
      <c r="H433" s="9">
        <v>310100880025</v>
      </c>
    </row>
    <row r="434" spans="1:8" x14ac:dyDescent="0.25">
      <c r="A434" t="s">
        <v>527</v>
      </c>
      <c r="B434" s="9">
        <v>353100880287</v>
      </c>
      <c r="C434" t="s">
        <v>464</v>
      </c>
      <c r="D434" s="10">
        <v>9100</v>
      </c>
      <c r="E434" t="s">
        <v>817</v>
      </c>
      <c r="F434" t="s">
        <v>139</v>
      </c>
      <c r="G434" t="s">
        <v>139</v>
      </c>
      <c r="H434" s="9">
        <v>353100880287</v>
      </c>
    </row>
    <row r="435" spans="1:8" x14ac:dyDescent="0.25">
      <c r="A435" t="s">
        <v>527</v>
      </c>
      <c r="B435" s="9">
        <v>353100880287</v>
      </c>
      <c r="C435" t="s">
        <v>464</v>
      </c>
      <c r="D435" s="10">
        <v>9160</v>
      </c>
      <c r="E435" t="s">
        <v>817</v>
      </c>
      <c r="F435" t="s">
        <v>140</v>
      </c>
      <c r="G435" t="s">
        <v>140</v>
      </c>
      <c r="H435" s="9">
        <v>353100880287</v>
      </c>
    </row>
    <row r="436" spans="1:8" x14ac:dyDescent="0.25">
      <c r="A436" t="s">
        <v>527</v>
      </c>
      <c r="B436" s="9">
        <v>661500880029</v>
      </c>
      <c r="C436" t="s">
        <v>671</v>
      </c>
      <c r="D436" s="10">
        <v>9100</v>
      </c>
      <c r="E436" t="s">
        <v>817</v>
      </c>
      <c r="F436" t="s">
        <v>141</v>
      </c>
      <c r="G436" t="s">
        <v>141</v>
      </c>
      <c r="H436" s="9">
        <v>661500880029</v>
      </c>
    </row>
    <row r="437" spans="1:8" x14ac:dyDescent="0.25">
      <c r="A437" t="s">
        <v>527</v>
      </c>
      <c r="B437" s="9">
        <v>661500880029</v>
      </c>
      <c r="C437" t="s">
        <v>671</v>
      </c>
      <c r="D437" s="10">
        <v>9115</v>
      </c>
      <c r="E437" t="s">
        <v>817</v>
      </c>
      <c r="F437" t="s">
        <v>142</v>
      </c>
      <c r="G437" t="s">
        <v>142</v>
      </c>
      <c r="H437" s="9">
        <v>661500880029</v>
      </c>
    </row>
    <row r="438" spans="1:8" x14ac:dyDescent="0.25">
      <c r="A438" t="s">
        <v>527</v>
      </c>
      <c r="B438" s="9">
        <v>661500880029</v>
      </c>
      <c r="C438" t="s">
        <v>671</v>
      </c>
      <c r="D438" s="10">
        <v>9116</v>
      </c>
      <c r="E438" t="s">
        <v>817</v>
      </c>
      <c r="F438" t="s">
        <v>143</v>
      </c>
      <c r="G438" t="s">
        <v>143</v>
      </c>
      <c r="H438" s="9">
        <v>661500880029</v>
      </c>
    </row>
    <row r="439" spans="1:8" x14ac:dyDescent="0.25">
      <c r="A439" t="s">
        <v>527</v>
      </c>
      <c r="B439" s="9">
        <v>661500880029</v>
      </c>
      <c r="C439" t="s">
        <v>671</v>
      </c>
      <c r="D439" s="10">
        <v>9165</v>
      </c>
      <c r="E439" t="s">
        <v>817</v>
      </c>
      <c r="F439" t="s">
        <v>144</v>
      </c>
      <c r="G439" t="s">
        <v>144</v>
      </c>
      <c r="H439" s="9">
        <v>661500880029</v>
      </c>
    </row>
    <row r="440" spans="1:8" x14ac:dyDescent="0.25">
      <c r="A440" t="s">
        <v>527</v>
      </c>
      <c r="B440" s="9">
        <v>661500880029</v>
      </c>
      <c r="C440" t="s">
        <v>671</v>
      </c>
      <c r="D440" s="10">
        <v>9166</v>
      </c>
      <c r="E440" t="s">
        <v>817</v>
      </c>
      <c r="F440" t="s">
        <v>145</v>
      </c>
      <c r="G440" t="s">
        <v>145</v>
      </c>
      <c r="H440" s="9">
        <v>661500880029</v>
      </c>
    </row>
    <row r="441" spans="1:8" x14ac:dyDescent="0.25">
      <c r="A441" t="s">
        <v>527</v>
      </c>
      <c r="B441" s="9">
        <v>661301997807</v>
      </c>
      <c r="C441" t="s">
        <v>600</v>
      </c>
      <c r="D441" s="10">
        <v>9000</v>
      </c>
      <c r="E441" t="s">
        <v>817</v>
      </c>
      <c r="F441" t="s">
        <v>146</v>
      </c>
      <c r="G441" t="s">
        <v>146</v>
      </c>
      <c r="H441" s="9">
        <v>661301997807</v>
      </c>
    </row>
    <row r="442" spans="1:8" x14ac:dyDescent="0.25">
      <c r="A442" t="s">
        <v>527</v>
      </c>
      <c r="B442" s="9">
        <v>662300997779</v>
      </c>
      <c r="C442" t="s">
        <v>601</v>
      </c>
      <c r="D442" s="10">
        <v>9000</v>
      </c>
      <c r="E442" t="s">
        <v>817</v>
      </c>
      <c r="F442" t="s">
        <v>147</v>
      </c>
      <c r="G442" t="s">
        <v>147</v>
      </c>
      <c r="H442" s="9">
        <v>662300997779</v>
      </c>
    </row>
    <row r="443" spans="1:8" x14ac:dyDescent="0.25">
      <c r="A443" t="s">
        <v>527</v>
      </c>
      <c r="B443" s="9">
        <v>662300997779</v>
      </c>
      <c r="C443" t="s">
        <v>601</v>
      </c>
      <c r="D443" s="10">
        <v>9100</v>
      </c>
      <c r="E443" t="s">
        <v>817</v>
      </c>
      <c r="F443" t="s">
        <v>148</v>
      </c>
      <c r="G443" t="s">
        <v>148</v>
      </c>
      <c r="H443" s="9">
        <v>662300997779</v>
      </c>
    </row>
    <row r="444" spans="1:8" x14ac:dyDescent="0.25">
      <c r="A444" t="s">
        <v>527</v>
      </c>
      <c r="B444" s="9">
        <v>530101880463</v>
      </c>
      <c r="C444" t="s">
        <v>452</v>
      </c>
      <c r="D444" s="10">
        <v>9160</v>
      </c>
      <c r="E444" t="s">
        <v>817</v>
      </c>
      <c r="F444" t="s">
        <v>149</v>
      </c>
      <c r="G444" t="s">
        <v>149</v>
      </c>
      <c r="H444" s="9">
        <v>530101880463</v>
      </c>
    </row>
    <row r="445" spans="1:8" x14ac:dyDescent="0.25">
      <c r="A445" t="s">
        <v>527</v>
      </c>
      <c r="B445" s="9">
        <v>530101880463</v>
      </c>
      <c r="C445" t="s">
        <v>452</v>
      </c>
      <c r="D445" s="10">
        <v>9165</v>
      </c>
      <c r="E445" t="s">
        <v>817</v>
      </c>
      <c r="F445" t="s">
        <v>150</v>
      </c>
      <c r="G445" t="s">
        <v>150</v>
      </c>
      <c r="H445" s="9">
        <v>530101880463</v>
      </c>
    </row>
    <row r="446" spans="1:8" x14ac:dyDescent="0.25">
      <c r="A446" t="s">
        <v>527</v>
      </c>
      <c r="B446" s="9">
        <v>331400880380</v>
      </c>
      <c r="C446" t="s">
        <v>673</v>
      </c>
      <c r="D446" s="10">
        <v>9100</v>
      </c>
      <c r="E446" t="s">
        <v>817</v>
      </c>
      <c r="F446" t="s">
        <v>151</v>
      </c>
      <c r="G446" t="s">
        <v>151</v>
      </c>
      <c r="H446" s="9">
        <v>331400880380</v>
      </c>
    </row>
    <row r="447" spans="1:8" x14ac:dyDescent="0.25">
      <c r="A447" t="s">
        <v>527</v>
      </c>
      <c r="B447" s="9">
        <v>280209997260</v>
      </c>
      <c r="C447" t="s">
        <v>404</v>
      </c>
      <c r="D447" s="10">
        <v>9000</v>
      </c>
      <c r="E447" t="s">
        <v>817</v>
      </c>
      <c r="F447" t="s">
        <v>152</v>
      </c>
      <c r="G447" t="s">
        <v>152</v>
      </c>
      <c r="H447" s="9">
        <v>280209997260</v>
      </c>
    </row>
    <row r="448" spans="1:8" x14ac:dyDescent="0.25">
      <c r="B448" s="9" t="s">
        <v>499</v>
      </c>
      <c r="C448" t="s">
        <v>500</v>
      </c>
      <c r="D448" s="10" t="s">
        <v>825</v>
      </c>
      <c r="E448" t="s">
        <v>817</v>
      </c>
      <c r="F448" t="s">
        <v>153</v>
      </c>
      <c r="G448" t="s">
        <v>153</v>
      </c>
      <c r="H448" s="9" t="s">
        <v>499</v>
      </c>
    </row>
  </sheetData>
  <phoneticPr fontId="2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611"/>
  <sheetViews>
    <sheetView workbookViewId="0"/>
  </sheetViews>
  <sheetFormatPr defaultRowHeight="15" x14ac:dyDescent="0.25"/>
  <cols>
    <col min="1" max="4" width="9.140625" style="10"/>
    <col min="5" max="5" width="18.85546875" style="9" customWidth="1"/>
    <col min="6" max="6" width="43.42578125" customWidth="1"/>
    <col min="7" max="8" width="0" hidden="1" customWidth="1"/>
    <col min="9" max="9" width="14.85546875" hidden="1" customWidth="1"/>
    <col min="11" max="17" width="9.140625" hidden="1" customWidth="1"/>
    <col min="18" max="18" width="19.42578125" style="8" customWidth="1"/>
    <col min="19" max="19" width="17.28515625" customWidth="1"/>
    <col min="20" max="20" width="18.140625" customWidth="1"/>
    <col min="21" max="21" width="9.140625" customWidth="1"/>
    <col min="22" max="22" width="19" style="8" customWidth="1"/>
    <col min="23" max="23" width="18.42578125" customWidth="1"/>
    <col min="25" max="25" width="53.28515625" customWidth="1"/>
    <col min="26" max="26" width="18.85546875" style="9" customWidth="1"/>
    <col min="27" max="28" width="18.140625" customWidth="1"/>
    <col min="29" max="29" width="55.28515625" customWidth="1"/>
  </cols>
  <sheetData>
    <row r="1" spans="1:28" x14ac:dyDescent="0.25">
      <c r="A1" s="10" t="s">
        <v>510</v>
      </c>
      <c r="B1" s="10" t="s">
        <v>511</v>
      </c>
      <c r="C1" s="10" t="s">
        <v>511</v>
      </c>
      <c r="L1" s="5"/>
      <c r="AA1" t="s">
        <v>820</v>
      </c>
      <c r="AB1" t="s">
        <v>820</v>
      </c>
    </row>
    <row r="2" spans="1:28" x14ac:dyDescent="0.25">
      <c r="A2" s="10">
        <v>1</v>
      </c>
      <c r="B2" s="10">
        <v>1516</v>
      </c>
      <c r="C2" s="10" t="s">
        <v>527</v>
      </c>
      <c r="D2" s="10">
        <v>45840</v>
      </c>
      <c r="E2" s="9">
        <v>800000059936</v>
      </c>
      <c r="F2" t="s">
        <v>505</v>
      </c>
      <c r="G2" t="s">
        <v>545</v>
      </c>
      <c r="I2" t="s">
        <v>818</v>
      </c>
      <c r="J2">
        <v>9160</v>
      </c>
      <c r="K2" t="s">
        <v>529</v>
      </c>
      <c r="L2" t="s">
        <v>531</v>
      </c>
      <c r="M2" t="s">
        <v>530</v>
      </c>
      <c r="N2" t="s">
        <v>530</v>
      </c>
      <c r="O2" t="s">
        <v>530</v>
      </c>
      <c r="P2" t="s">
        <v>531</v>
      </c>
      <c r="Q2" s="5">
        <f t="shared" ref="Q2:Q65" si="0">IF(AND(N2="Y",A2&lt;5),1,IF(AND(N2="Y", A2=6),2,IF(AND(L2="Y",O2="Y"),3,IF(AND(L2="Y",P2="Y"),4,IF(AND(L2="Y",M2="Y"),5,IF(AND(N2="Y",A2=8),6,IF(AND(N2="Y",A2=7),7)))))))</f>
        <v>4</v>
      </c>
      <c r="R2" s="8" t="str">
        <f t="shared" ref="R2:R65" si="1">CONCATENATE(E2,J2)</f>
        <v>8000000599369160</v>
      </c>
      <c r="S2" s="8" t="str">
        <f>VLOOKUP(R2,'RSU Provider 14-15'!Q:Q,1,)</f>
        <v>8000000599369160</v>
      </c>
      <c r="T2" s="8" t="e">
        <f>VLOOKUP(R2,#REF!,1,)</f>
        <v>#REF!</v>
      </c>
      <c r="U2" s="11" t="s">
        <v>817</v>
      </c>
      <c r="V2" s="8" t="e">
        <f>VLOOKUP(E2,#REF!,1,FALSE)</f>
        <v>#REF!</v>
      </c>
      <c r="W2" t="str">
        <f>VLOOKUP(R2,[2]Sheet1!$H$1:$H$65536,1,FALSE)</f>
        <v>8000000599369160</v>
      </c>
      <c r="Y2" t="s">
        <v>816</v>
      </c>
      <c r="Z2" s="9" t="s">
        <v>515</v>
      </c>
      <c r="AA2" t="s">
        <v>819</v>
      </c>
      <c r="AB2" t="s">
        <v>814</v>
      </c>
    </row>
    <row r="3" spans="1:28" x14ac:dyDescent="0.25">
      <c r="A3" s="10">
        <v>1</v>
      </c>
      <c r="B3" s="10">
        <v>1516</v>
      </c>
      <c r="C3" s="10" t="s">
        <v>527</v>
      </c>
      <c r="D3" s="10">
        <v>43830</v>
      </c>
      <c r="E3" s="9">
        <v>800000056634</v>
      </c>
      <c r="F3" t="s">
        <v>685</v>
      </c>
      <c r="G3" t="s">
        <v>540</v>
      </c>
      <c r="I3" t="s">
        <v>818</v>
      </c>
      <c r="J3">
        <v>9160</v>
      </c>
      <c r="K3" t="s">
        <v>529</v>
      </c>
      <c r="L3" t="s">
        <v>531</v>
      </c>
      <c r="M3" t="s">
        <v>530</v>
      </c>
      <c r="N3" t="s">
        <v>530</v>
      </c>
      <c r="O3" t="s">
        <v>530</v>
      </c>
      <c r="P3" t="s">
        <v>531</v>
      </c>
      <c r="Q3" s="5">
        <f t="shared" si="0"/>
        <v>4</v>
      </c>
      <c r="R3" s="8" t="str">
        <f t="shared" si="1"/>
        <v>8000000566349160</v>
      </c>
      <c r="S3" s="8" t="str">
        <f>VLOOKUP(R3,'RSU Provider 14-15'!Q:Q,1,)</f>
        <v>8000000566349160</v>
      </c>
      <c r="T3" s="8" t="e">
        <f>VLOOKUP(R3,#REF!,1,)</f>
        <v>#REF!</v>
      </c>
      <c r="U3" s="11" t="s">
        <v>817</v>
      </c>
      <c r="V3" s="8" t="e">
        <f>VLOOKUP(E3,#REF!,1,FALSE)</f>
        <v>#REF!</v>
      </c>
      <c r="W3" t="str">
        <f>VLOOKUP(R3,[2]Sheet1!$H$1:$H$65536,1,FALSE)</f>
        <v>8000000566349160</v>
      </c>
      <c r="Y3" t="str">
        <f>CONCATENATE(F3,U3,I3,J3)</f>
        <v>CHILDREN'S EDUCATIONAL SERVI--Program Code: 9160</v>
      </c>
      <c r="Z3" s="9">
        <v>491700996816</v>
      </c>
      <c r="AA3" t="s">
        <v>531</v>
      </c>
      <c r="AB3" t="s">
        <v>531</v>
      </c>
    </row>
    <row r="4" spans="1:28" x14ac:dyDescent="0.25">
      <c r="A4" s="10">
        <v>1</v>
      </c>
      <c r="B4" s="10">
        <v>1516</v>
      </c>
      <c r="C4" s="10" t="s">
        <v>527</v>
      </c>
      <c r="D4" s="10">
        <v>11530</v>
      </c>
      <c r="E4" s="9">
        <v>10402880287</v>
      </c>
      <c r="F4" t="s">
        <v>690</v>
      </c>
      <c r="G4" t="s">
        <v>534</v>
      </c>
      <c r="I4" t="s">
        <v>818</v>
      </c>
      <c r="J4">
        <v>9160</v>
      </c>
      <c r="K4" t="s">
        <v>529</v>
      </c>
      <c r="L4" t="s">
        <v>531</v>
      </c>
      <c r="M4" t="s">
        <v>530</v>
      </c>
      <c r="N4" t="s">
        <v>530</v>
      </c>
      <c r="O4" t="s">
        <v>530</v>
      </c>
      <c r="P4" t="s">
        <v>531</v>
      </c>
      <c r="Q4" s="5">
        <f t="shared" si="0"/>
        <v>4</v>
      </c>
      <c r="R4" s="8" t="str">
        <f t="shared" si="1"/>
        <v>104028802879160</v>
      </c>
      <c r="S4" s="8" t="str">
        <f>VLOOKUP(R4,'RSU Provider 14-15'!Q:Q,1,)</f>
        <v>104028802879160</v>
      </c>
      <c r="T4" s="8" t="e">
        <f>VLOOKUP(R4,#REF!,1,)</f>
        <v>#REF!</v>
      </c>
      <c r="U4" s="11" t="s">
        <v>817</v>
      </c>
      <c r="V4" s="8" t="e">
        <f>VLOOKUP(E4,#REF!,1,FALSE)</f>
        <v>#REF!</v>
      </c>
      <c r="W4" t="str">
        <f>VLOOKUP(R4,[2]Sheet1!$H$1:$H$65536,1,FALSE)</f>
        <v>104028802879160</v>
      </c>
      <c r="Y4" t="str">
        <f>CONCATENATE(F4,U4,I4,J4)</f>
        <v>EARLY CHLDHD LRNG (CIRCLE /--Program Code: 9160</v>
      </c>
      <c r="Z4" s="9">
        <v>491700996816</v>
      </c>
      <c r="AA4" t="s">
        <v>531</v>
      </c>
      <c r="AB4" t="s">
        <v>531</v>
      </c>
    </row>
    <row r="5" spans="1:28" x14ac:dyDescent="0.25">
      <c r="A5" s="10">
        <v>1</v>
      </c>
      <c r="B5" s="10">
        <v>1516</v>
      </c>
      <c r="C5" s="10" t="s">
        <v>527</v>
      </c>
      <c r="D5" s="10">
        <v>11530</v>
      </c>
      <c r="E5" s="9">
        <v>10402880287</v>
      </c>
      <c r="F5" t="s">
        <v>690</v>
      </c>
      <c r="G5" t="s">
        <v>534</v>
      </c>
      <c r="I5" t="s">
        <v>818</v>
      </c>
      <c r="J5">
        <v>9161</v>
      </c>
      <c r="K5" t="s">
        <v>529</v>
      </c>
      <c r="L5" t="s">
        <v>531</v>
      </c>
      <c r="M5" t="s">
        <v>530</v>
      </c>
      <c r="N5" t="s">
        <v>530</v>
      </c>
      <c r="O5" t="s">
        <v>530</v>
      </c>
      <c r="P5" t="s">
        <v>531</v>
      </c>
      <c r="Q5" s="5">
        <f t="shared" si="0"/>
        <v>4</v>
      </c>
      <c r="R5" s="8" t="str">
        <f t="shared" si="1"/>
        <v>104028802879161</v>
      </c>
      <c r="S5" s="8" t="str">
        <f>VLOOKUP(R5,'RSU Provider 14-15'!Q:Q,1,)</f>
        <v>104028802879161</v>
      </c>
      <c r="T5" s="8" t="e">
        <f>VLOOKUP(R5,#REF!,1,)</f>
        <v>#REF!</v>
      </c>
      <c r="U5" s="11" t="s">
        <v>817</v>
      </c>
      <c r="V5" s="8" t="e">
        <f>VLOOKUP(E5,#REF!,1,FALSE)</f>
        <v>#REF!</v>
      </c>
      <c r="W5" t="str">
        <f>VLOOKUP(R5,[2]Sheet1!$H$1:$H$65536,1,FALSE)</f>
        <v>104028802879161</v>
      </c>
      <c r="Y5" t="str">
        <f>CONCATENATE(F5,U5,I5,J5)</f>
        <v>EARLY CHLDHD LRNG (CIRCLE /--Program Code: 9161</v>
      </c>
      <c r="Z5" s="9">
        <v>491700996816</v>
      </c>
      <c r="AA5" t="s">
        <v>531</v>
      </c>
      <c r="AB5" t="s">
        <v>531</v>
      </c>
    </row>
    <row r="6" spans="1:28" x14ac:dyDescent="0.25">
      <c r="A6" s="10">
        <v>1</v>
      </c>
      <c r="B6" s="10">
        <v>1516</v>
      </c>
      <c r="C6" s="10" t="s">
        <v>527</v>
      </c>
      <c r="D6" s="10">
        <v>11530</v>
      </c>
      <c r="E6" s="9">
        <v>10402880287</v>
      </c>
      <c r="F6" t="s">
        <v>690</v>
      </c>
      <c r="G6" t="s">
        <v>534</v>
      </c>
      <c r="I6" t="s">
        <v>818</v>
      </c>
      <c r="J6">
        <v>9165</v>
      </c>
      <c r="K6" t="s">
        <v>529</v>
      </c>
      <c r="L6" t="s">
        <v>531</v>
      </c>
      <c r="M6" t="s">
        <v>530</v>
      </c>
      <c r="N6" t="s">
        <v>530</v>
      </c>
      <c r="O6" t="s">
        <v>530</v>
      </c>
      <c r="P6" t="s">
        <v>531</v>
      </c>
      <c r="Q6" s="5">
        <f t="shared" si="0"/>
        <v>4</v>
      </c>
      <c r="R6" s="8" t="str">
        <f t="shared" si="1"/>
        <v>104028802879165</v>
      </c>
      <c r="S6" s="8" t="str">
        <f>VLOOKUP(R6,'RSU Provider 14-15'!Q:Q,1,)</f>
        <v>104028802879165</v>
      </c>
      <c r="T6" s="8" t="e">
        <f>VLOOKUP(R6,#REF!,1,)</f>
        <v>#REF!</v>
      </c>
      <c r="U6" s="11" t="s">
        <v>817</v>
      </c>
      <c r="V6" s="8" t="e">
        <f>VLOOKUP(E6,#REF!,1,FALSE)</f>
        <v>#REF!</v>
      </c>
      <c r="W6" t="str">
        <f>VLOOKUP(R6,[2]Sheet1!$H$1:$H$65536,1,FALSE)</f>
        <v>104028802879165</v>
      </c>
      <c r="Y6" t="str">
        <f>CONCATENATE(F6,U6,I6,J6)</f>
        <v>EARLY CHLDHD LRNG (CIRCLE /--Program Code: 9165</v>
      </c>
      <c r="Z6" s="9">
        <v>500308880107</v>
      </c>
      <c r="AA6" t="s">
        <v>531</v>
      </c>
      <c r="AB6" t="s">
        <v>531</v>
      </c>
    </row>
    <row r="7" spans="1:28" x14ac:dyDescent="0.25">
      <c r="A7" s="10">
        <v>1</v>
      </c>
      <c r="B7" s="10">
        <v>1516</v>
      </c>
      <c r="C7" s="10" t="s">
        <v>527</v>
      </c>
      <c r="D7" s="10">
        <v>11790</v>
      </c>
      <c r="E7" s="9">
        <v>661100997871</v>
      </c>
      <c r="F7" t="s">
        <v>575</v>
      </c>
      <c r="G7" t="s">
        <v>558</v>
      </c>
      <c r="I7" t="s">
        <v>818</v>
      </c>
      <c r="J7">
        <v>9000</v>
      </c>
      <c r="K7" t="s">
        <v>529</v>
      </c>
      <c r="L7" t="s">
        <v>530</v>
      </c>
      <c r="M7" t="s">
        <v>530</v>
      </c>
      <c r="N7" t="s">
        <v>531</v>
      </c>
      <c r="O7" t="s">
        <v>531</v>
      </c>
      <c r="P7" t="s">
        <v>530</v>
      </c>
      <c r="Q7" s="5">
        <f t="shared" si="0"/>
        <v>1</v>
      </c>
      <c r="R7" s="8" t="str">
        <f t="shared" si="1"/>
        <v>6611009978719000</v>
      </c>
      <c r="S7" s="8" t="str">
        <f>VLOOKUP(R7,'RSU Provider 14-15'!Q:Q,1,)</f>
        <v>6611009978719000</v>
      </c>
      <c r="T7" s="8" t="e">
        <f>VLOOKUP(R7,#REF!,1,)</f>
        <v>#REF!</v>
      </c>
      <c r="U7" s="11" t="s">
        <v>817</v>
      </c>
      <c r="V7" s="8" t="e">
        <f>VLOOKUP(E7,#REF!,1,FALSE)</f>
        <v>#REF!</v>
      </c>
      <c r="W7" t="str">
        <f>VLOOKUP(R7,[2]Sheet1!$H$1:$H$65536,1,FALSE)</f>
        <v>6611009978719000</v>
      </c>
      <c r="Y7" t="str">
        <f t="shared" ref="Y7:Y67" si="2">CONCATENATE(F7,U7,I7,J7)</f>
        <v>HALLEN SCHOOL (Hallen Center--Program Code: 9000</v>
      </c>
      <c r="Z7" s="9">
        <v>500308880107</v>
      </c>
      <c r="AA7" t="s">
        <v>531</v>
      </c>
      <c r="AB7" t="s">
        <v>531</v>
      </c>
    </row>
    <row r="8" spans="1:28" x14ac:dyDescent="0.25">
      <c r="A8" s="10">
        <v>1</v>
      </c>
      <c r="B8" s="10">
        <v>1516</v>
      </c>
      <c r="C8" s="10" t="s">
        <v>527</v>
      </c>
      <c r="D8" s="10">
        <v>11980</v>
      </c>
      <c r="E8" s="9">
        <v>342800880383</v>
      </c>
      <c r="F8" t="s">
        <v>637</v>
      </c>
      <c r="G8" t="s">
        <v>538</v>
      </c>
      <c r="I8" t="s">
        <v>818</v>
      </c>
      <c r="J8">
        <v>9100</v>
      </c>
      <c r="K8" t="s">
        <v>529</v>
      </c>
      <c r="L8" t="s">
        <v>531</v>
      </c>
      <c r="M8" t="s">
        <v>530</v>
      </c>
      <c r="N8" t="s">
        <v>530</v>
      </c>
      <c r="O8" t="s">
        <v>531</v>
      </c>
      <c r="P8" t="s">
        <v>530</v>
      </c>
      <c r="Q8" s="5">
        <f t="shared" si="0"/>
        <v>3</v>
      </c>
      <c r="R8" s="8" t="str">
        <f t="shared" si="1"/>
        <v>3428008803839100</v>
      </c>
      <c r="S8" s="8" t="str">
        <f>VLOOKUP(R8,'RSU Provider 14-15'!Q:Q,1,)</f>
        <v>3428008803839100</v>
      </c>
      <c r="T8" s="8" t="e">
        <f>VLOOKUP(R8,#REF!,1,)</f>
        <v>#REF!</v>
      </c>
      <c r="U8" s="11" t="s">
        <v>817</v>
      </c>
      <c r="V8" s="23" t="e">
        <f>VLOOKUP(E8,#REF!,1,FALSE)</f>
        <v>#REF!</v>
      </c>
      <c r="W8" t="str">
        <f>VLOOKUP(R8,[2]Sheet1!$H$1:$H$65536,1,FALSE)</f>
        <v>3428008803839100</v>
      </c>
      <c r="Y8" t="str">
        <f t="shared" si="2"/>
        <v>INTERDISPLNARY CTR F/CHLD DE--Program Code: 9100</v>
      </c>
      <c r="Z8" s="9">
        <v>500308880107</v>
      </c>
      <c r="AA8" t="s">
        <v>531</v>
      </c>
      <c r="AB8" t="s">
        <v>531</v>
      </c>
    </row>
    <row r="9" spans="1:28" x14ac:dyDescent="0.25">
      <c r="A9" s="10">
        <v>1</v>
      </c>
      <c r="B9" s="10">
        <v>1516</v>
      </c>
      <c r="C9" s="10" t="s">
        <v>527</v>
      </c>
      <c r="D9" s="10">
        <v>11980</v>
      </c>
      <c r="E9" s="9">
        <v>342800880383</v>
      </c>
      <c r="F9" t="s">
        <v>637</v>
      </c>
      <c r="G9" t="s">
        <v>538</v>
      </c>
      <c r="I9" t="s">
        <v>818</v>
      </c>
      <c r="J9">
        <v>9160</v>
      </c>
      <c r="K9" t="s">
        <v>529</v>
      </c>
      <c r="L9" t="s">
        <v>531</v>
      </c>
      <c r="M9" t="s">
        <v>530</v>
      </c>
      <c r="N9" t="s">
        <v>530</v>
      </c>
      <c r="O9" t="s">
        <v>530</v>
      </c>
      <c r="P9" t="s">
        <v>531</v>
      </c>
      <c r="Q9" s="5">
        <f t="shared" si="0"/>
        <v>4</v>
      </c>
      <c r="R9" s="8" t="str">
        <f t="shared" si="1"/>
        <v>3428008803839160</v>
      </c>
      <c r="S9" s="8" t="str">
        <f>VLOOKUP(R9,'RSU Provider 14-15'!Q:Q,1,)</f>
        <v>3428008803839160</v>
      </c>
      <c r="T9" s="8" t="e">
        <f>VLOOKUP(R9,#REF!,1,)</f>
        <v>#REF!</v>
      </c>
      <c r="U9" s="11" t="s">
        <v>817</v>
      </c>
      <c r="V9" s="23" t="e">
        <f>VLOOKUP(E9,#REF!,1,FALSE)</f>
        <v>#REF!</v>
      </c>
      <c r="W9" t="str">
        <f>VLOOKUP(R9,[2]Sheet1!$H$1:$H$65536,1,FALSE)</f>
        <v>3428008803839160</v>
      </c>
      <c r="Y9" t="str">
        <f t="shared" si="2"/>
        <v>INTERDISPLNARY CTR F/CHLD DE--Program Code: 9160</v>
      </c>
      <c r="Z9" s="9">
        <v>342800997750</v>
      </c>
      <c r="AA9" t="s">
        <v>531</v>
      </c>
      <c r="AB9" t="s">
        <v>531</v>
      </c>
    </row>
    <row r="10" spans="1:28" x14ac:dyDescent="0.25">
      <c r="A10" s="10">
        <v>1</v>
      </c>
      <c r="B10" s="10">
        <v>1516</v>
      </c>
      <c r="C10" s="10" t="s">
        <v>527</v>
      </c>
      <c r="D10" s="10">
        <v>45820</v>
      </c>
      <c r="E10" s="9">
        <v>800000059923</v>
      </c>
      <c r="F10" t="s">
        <v>504</v>
      </c>
      <c r="G10" t="s">
        <v>571</v>
      </c>
      <c r="I10" t="s">
        <v>818</v>
      </c>
      <c r="J10">
        <v>9165</v>
      </c>
      <c r="K10" t="s">
        <v>529</v>
      </c>
      <c r="L10" t="s">
        <v>531</v>
      </c>
      <c r="M10" t="s">
        <v>530</v>
      </c>
      <c r="N10" t="s">
        <v>530</v>
      </c>
      <c r="O10" t="s">
        <v>530</v>
      </c>
      <c r="P10" t="s">
        <v>531</v>
      </c>
      <c r="Q10" s="5">
        <f t="shared" si="0"/>
        <v>4</v>
      </c>
      <c r="R10" s="8" t="str">
        <f t="shared" si="1"/>
        <v>8000000599239165</v>
      </c>
      <c r="S10" s="8" t="str">
        <f>VLOOKUP(R10,'RSU Provider 14-15'!Q:Q,1,)</f>
        <v>8000000599239165</v>
      </c>
      <c r="T10" s="8" t="e">
        <f>VLOOKUP(R10,#REF!,1,)</f>
        <v>#REF!</v>
      </c>
      <c r="U10" s="11" t="s">
        <v>817</v>
      </c>
      <c r="V10" s="8" t="e">
        <f>VLOOKUP(E10,#REF!,1,FALSE)</f>
        <v>#REF!</v>
      </c>
      <c r="W10" t="str">
        <f>VLOOKUP(R10,[2]Sheet1!$H$1:$H$65536,1,FALSE)</f>
        <v>8000000599239165</v>
      </c>
      <c r="Y10" t="str">
        <f t="shared" si="2"/>
        <v>PINNACLE ORGANIZATION--Program Code: 9165</v>
      </c>
      <c r="Z10" s="9">
        <v>130801997760</v>
      </c>
      <c r="AA10" t="s">
        <v>531</v>
      </c>
      <c r="AB10" t="s">
        <v>531</v>
      </c>
    </row>
    <row r="11" spans="1:28" x14ac:dyDescent="0.25">
      <c r="A11" s="10">
        <v>1</v>
      </c>
      <c r="B11" s="10">
        <v>1516</v>
      </c>
      <c r="C11" s="10" t="s">
        <v>527</v>
      </c>
      <c r="D11" s="10">
        <v>13680</v>
      </c>
      <c r="E11" s="9">
        <v>490301880029</v>
      </c>
      <c r="F11" t="s">
        <v>457</v>
      </c>
      <c r="G11" t="s">
        <v>539</v>
      </c>
      <c r="I11" t="s">
        <v>818</v>
      </c>
      <c r="J11">
        <v>9100</v>
      </c>
      <c r="K11" t="s">
        <v>529</v>
      </c>
      <c r="L11" t="s">
        <v>531</v>
      </c>
      <c r="M11" t="s">
        <v>530</v>
      </c>
      <c r="N11" t="s">
        <v>530</v>
      </c>
      <c r="O11" t="s">
        <v>531</v>
      </c>
      <c r="P11" t="s">
        <v>530</v>
      </c>
      <c r="Q11" s="5">
        <f t="shared" si="0"/>
        <v>3</v>
      </c>
      <c r="R11" s="8" t="str">
        <f t="shared" si="1"/>
        <v>4903018800299100</v>
      </c>
      <c r="S11" s="8" t="str">
        <f>VLOOKUP(R11,'RSU Provider 14-15'!Q:Q,1,)</f>
        <v>4903018800299100</v>
      </c>
      <c r="T11" s="8" t="e">
        <f>VLOOKUP(R11,#REF!,1,)</f>
        <v>#REF!</v>
      </c>
      <c r="U11" s="11" t="s">
        <v>817</v>
      </c>
      <c r="V11" s="8" t="e">
        <f>VLOOKUP(E11,#REF!,1,FALSE)</f>
        <v>#REF!</v>
      </c>
      <c r="W11" t="str">
        <f>VLOOKUP(R11,[2]Sheet1!$H$1:$H$65536,1,FALSE)</f>
        <v>4903018800299100</v>
      </c>
      <c r="Y11" t="str">
        <f t="shared" si="2"/>
        <v>STORY PLACE PRESCHOOL--Program Code: 9100</v>
      </c>
      <c r="Z11" s="9">
        <v>130801997760</v>
      </c>
      <c r="AA11" t="s">
        <v>531</v>
      </c>
      <c r="AB11" t="s">
        <v>531</v>
      </c>
    </row>
    <row r="12" spans="1:28" x14ac:dyDescent="0.25">
      <c r="A12" s="10">
        <v>1</v>
      </c>
      <c r="B12" s="10">
        <v>1516</v>
      </c>
      <c r="C12" s="10" t="s">
        <v>527</v>
      </c>
      <c r="D12" s="10">
        <v>13680</v>
      </c>
      <c r="E12" s="9">
        <v>490301880029</v>
      </c>
      <c r="F12" t="s">
        <v>457</v>
      </c>
      <c r="G12" t="s">
        <v>539</v>
      </c>
      <c r="I12" t="s">
        <v>818</v>
      </c>
      <c r="J12">
        <v>9160</v>
      </c>
      <c r="K12" t="s">
        <v>529</v>
      </c>
      <c r="L12" t="s">
        <v>531</v>
      </c>
      <c r="M12" t="s">
        <v>530</v>
      </c>
      <c r="N12" t="s">
        <v>530</v>
      </c>
      <c r="O12" t="s">
        <v>530</v>
      </c>
      <c r="P12" t="s">
        <v>531</v>
      </c>
      <c r="Q12" s="5">
        <f t="shared" si="0"/>
        <v>4</v>
      </c>
      <c r="R12" s="8" t="str">
        <f t="shared" si="1"/>
        <v>4903018800299160</v>
      </c>
      <c r="S12" s="8" t="str">
        <f>VLOOKUP(R12,'RSU Provider 14-15'!Q:Q,1,)</f>
        <v>4903018800299160</v>
      </c>
      <c r="T12" s="8" t="e">
        <f>VLOOKUP(R12,#REF!,1,)</f>
        <v>#REF!</v>
      </c>
      <c r="U12" s="11" t="s">
        <v>817</v>
      </c>
      <c r="V12" s="8" t="e">
        <f>VLOOKUP(E12,#REF!,1,FALSE)</f>
        <v>#REF!</v>
      </c>
      <c r="W12" t="str">
        <f>VLOOKUP(R12,[2]Sheet1!$H$1:$H$65536,1,FALSE)</f>
        <v>4903018800299160</v>
      </c>
      <c r="Y12" t="str">
        <f t="shared" si="2"/>
        <v>STORY PLACE PRESCHOOL--Program Code: 9160</v>
      </c>
      <c r="Z12" s="9">
        <v>130801997760</v>
      </c>
      <c r="AA12" t="s">
        <v>531</v>
      </c>
      <c r="AB12" t="s">
        <v>531</v>
      </c>
    </row>
    <row r="13" spans="1:28" x14ac:dyDescent="0.25">
      <c r="A13" s="10">
        <v>1</v>
      </c>
      <c r="B13" s="10">
        <v>1516</v>
      </c>
      <c r="C13" s="10" t="s">
        <v>527</v>
      </c>
      <c r="D13" s="10">
        <v>13870</v>
      </c>
      <c r="E13" s="9">
        <v>310100880025</v>
      </c>
      <c r="F13" t="s">
        <v>486</v>
      </c>
      <c r="G13" t="s">
        <v>539</v>
      </c>
      <c r="I13" t="s">
        <v>818</v>
      </c>
      <c r="J13">
        <v>9100</v>
      </c>
      <c r="K13" t="s">
        <v>529</v>
      </c>
      <c r="L13" t="s">
        <v>531</v>
      </c>
      <c r="M13" t="s">
        <v>530</v>
      </c>
      <c r="N13" t="s">
        <v>530</v>
      </c>
      <c r="O13" t="s">
        <v>531</v>
      </c>
      <c r="P13" t="s">
        <v>530</v>
      </c>
      <c r="Q13" s="5">
        <f t="shared" si="0"/>
        <v>3</v>
      </c>
      <c r="R13" s="8" t="str">
        <f t="shared" si="1"/>
        <v>3101008800259100</v>
      </c>
      <c r="S13" s="8" t="str">
        <f>VLOOKUP(R13,'RSU Provider 14-15'!Q:Q,1,)</f>
        <v>3101008800259100</v>
      </c>
      <c r="T13" s="8" t="e">
        <f>VLOOKUP(R13,#REF!,1,)</f>
        <v>#REF!</v>
      </c>
      <c r="U13" s="11" t="s">
        <v>817</v>
      </c>
      <c r="V13" s="8" t="e">
        <f>VLOOKUP(E13,#REF!,1,FALSE)</f>
        <v>#REF!</v>
      </c>
      <c r="W13" t="str">
        <f>VLOOKUP(R13,[2]Sheet1!$H$1:$H$65536,1,FALSE)</f>
        <v>3101008800259100</v>
      </c>
      <c r="Y13" t="str">
        <f t="shared" si="2"/>
        <v>VILLAGE CHILD DVLPMNT CTR--Program Code: 9100</v>
      </c>
      <c r="Z13" s="9">
        <v>421800997851</v>
      </c>
      <c r="AA13" t="s">
        <v>531</v>
      </c>
      <c r="AB13" t="s">
        <v>531</v>
      </c>
    </row>
    <row r="14" spans="1:28" x14ac:dyDescent="0.25">
      <c r="A14" s="10">
        <v>1</v>
      </c>
      <c r="B14" s="10">
        <v>1516</v>
      </c>
      <c r="C14" s="10" t="s">
        <v>527</v>
      </c>
      <c r="D14" s="10">
        <v>13870</v>
      </c>
      <c r="E14" s="9">
        <v>310100880025</v>
      </c>
      <c r="F14" t="s">
        <v>486</v>
      </c>
      <c r="G14" t="s">
        <v>539</v>
      </c>
      <c r="I14" t="s">
        <v>818</v>
      </c>
      <c r="J14">
        <v>9115</v>
      </c>
      <c r="K14" t="s">
        <v>529</v>
      </c>
      <c r="L14" t="s">
        <v>531</v>
      </c>
      <c r="M14" t="s">
        <v>530</v>
      </c>
      <c r="N14" t="s">
        <v>530</v>
      </c>
      <c r="O14" t="s">
        <v>531</v>
      </c>
      <c r="P14" t="s">
        <v>530</v>
      </c>
      <c r="Q14" s="5">
        <f t="shared" si="0"/>
        <v>3</v>
      </c>
      <c r="R14" s="8" t="str">
        <f t="shared" si="1"/>
        <v>3101008800259115</v>
      </c>
      <c r="S14" s="8" t="str">
        <f>VLOOKUP(R14,'RSU Provider 14-15'!Q:Q,1,)</f>
        <v>3101008800259115</v>
      </c>
      <c r="T14" s="8" t="e">
        <f>VLOOKUP(R14,#REF!,1,)</f>
        <v>#REF!</v>
      </c>
      <c r="U14" s="11" t="s">
        <v>817</v>
      </c>
      <c r="V14" s="8" t="e">
        <f>VLOOKUP(E14,#REF!,1,FALSE)</f>
        <v>#REF!</v>
      </c>
      <c r="W14" t="str">
        <f>VLOOKUP(R14,[2]Sheet1!$H$1:$H$65536,1,FALSE)</f>
        <v>3101008800259115</v>
      </c>
      <c r="Y14" t="str">
        <f t="shared" si="2"/>
        <v>VILLAGE CHILD DVLPMNT CTR--Program Code: 9115</v>
      </c>
      <c r="Z14" s="9">
        <v>421800997851</v>
      </c>
      <c r="AA14" t="s">
        <v>531</v>
      </c>
      <c r="AB14" t="s">
        <v>531</v>
      </c>
    </row>
    <row r="15" spans="1:28" x14ac:dyDescent="0.25">
      <c r="A15" s="10">
        <v>1</v>
      </c>
      <c r="B15" s="10">
        <v>1516</v>
      </c>
      <c r="C15" s="10" t="s">
        <v>527</v>
      </c>
      <c r="D15" s="10">
        <v>13970</v>
      </c>
      <c r="E15" s="9">
        <v>530101880463</v>
      </c>
      <c r="F15" t="s">
        <v>452</v>
      </c>
      <c r="G15" t="s">
        <v>571</v>
      </c>
      <c r="I15" t="s">
        <v>818</v>
      </c>
      <c r="J15">
        <v>9160</v>
      </c>
      <c r="K15" t="s">
        <v>529</v>
      </c>
      <c r="L15" t="s">
        <v>531</v>
      </c>
      <c r="M15" t="s">
        <v>530</v>
      </c>
      <c r="N15" t="s">
        <v>530</v>
      </c>
      <c r="O15" t="s">
        <v>530</v>
      </c>
      <c r="P15" t="s">
        <v>531</v>
      </c>
      <c r="Q15" s="5">
        <f t="shared" si="0"/>
        <v>4</v>
      </c>
      <c r="R15" s="8" t="str">
        <f t="shared" si="1"/>
        <v>5301018804639160</v>
      </c>
      <c r="S15" s="8" t="str">
        <f>VLOOKUP(R15,'RSU Provider 14-15'!Q:Q,1,)</f>
        <v>5301018804639160</v>
      </c>
      <c r="T15" s="8" t="e">
        <f>VLOOKUP(R15,#REF!,1,)</f>
        <v>#REF!</v>
      </c>
      <c r="U15" s="11" t="s">
        <v>817</v>
      </c>
      <c r="V15" s="8" t="e">
        <f>VLOOKUP(E15,#REF!,1,FALSE)</f>
        <v>#REF!</v>
      </c>
      <c r="W15" t="str">
        <f>VLOOKUP(R15,[2]Sheet1!$H$1:$H$65536,1,FALSE)</f>
        <v>5301018804639160</v>
      </c>
      <c r="Y15" t="str">
        <f t="shared" si="2"/>
        <v>WHISPERING PINES PRESCHOOL--Program Code: 9160</v>
      </c>
      <c r="Z15" s="9">
        <v>10605880063</v>
      </c>
      <c r="AA15" t="s">
        <v>531</v>
      </c>
      <c r="AB15" t="s">
        <v>531</v>
      </c>
    </row>
    <row r="16" spans="1:28" x14ac:dyDescent="0.25">
      <c r="A16" s="10">
        <v>1</v>
      </c>
      <c r="B16" s="10">
        <v>1516</v>
      </c>
      <c r="C16" s="10" t="s">
        <v>527</v>
      </c>
      <c r="D16" s="10">
        <v>13970</v>
      </c>
      <c r="E16" s="9">
        <v>530101880463</v>
      </c>
      <c r="F16" t="s">
        <v>452</v>
      </c>
      <c r="G16" t="s">
        <v>571</v>
      </c>
      <c r="I16" t="s">
        <v>818</v>
      </c>
      <c r="J16">
        <v>9165</v>
      </c>
      <c r="K16" t="s">
        <v>529</v>
      </c>
      <c r="L16" t="s">
        <v>531</v>
      </c>
      <c r="M16" t="s">
        <v>530</v>
      </c>
      <c r="N16" t="s">
        <v>530</v>
      </c>
      <c r="O16" t="s">
        <v>530</v>
      </c>
      <c r="P16" t="s">
        <v>531</v>
      </c>
      <c r="Q16" s="5">
        <f t="shared" si="0"/>
        <v>4</v>
      </c>
      <c r="R16" s="8" t="str">
        <f t="shared" si="1"/>
        <v>5301018804639165</v>
      </c>
      <c r="S16" s="8" t="str">
        <f>VLOOKUP(R16,'RSU Provider 14-15'!Q:Q,1,)</f>
        <v>5301018804639165</v>
      </c>
      <c r="T16" s="8" t="e">
        <f>VLOOKUP(R16,#REF!,1,)</f>
        <v>#REF!</v>
      </c>
      <c r="U16" s="11" t="s">
        <v>817</v>
      </c>
      <c r="V16" s="8" t="e">
        <f>VLOOKUP(E16,#REF!,1,FALSE)</f>
        <v>#REF!</v>
      </c>
      <c r="W16" t="str">
        <f>VLOOKUP(R16,[2]Sheet1!$H$1:$H$65536,1,FALSE)</f>
        <v>5301018804639165</v>
      </c>
      <c r="Y16" t="str">
        <f t="shared" si="2"/>
        <v>WHISPERING PINES PRESCHOOL--Program Code: 9165</v>
      </c>
      <c r="Z16" s="9">
        <v>10605880063</v>
      </c>
      <c r="AA16" t="s">
        <v>531</v>
      </c>
      <c r="AB16" t="s">
        <v>531</v>
      </c>
    </row>
    <row r="17" spans="1:29" x14ac:dyDescent="0.25">
      <c r="A17" s="10">
        <v>2</v>
      </c>
      <c r="B17" s="10">
        <v>1516</v>
      </c>
      <c r="C17" s="10" t="s">
        <v>532</v>
      </c>
      <c r="D17" s="10">
        <v>48230</v>
      </c>
      <c r="E17" s="9">
        <v>800000075016</v>
      </c>
      <c r="F17" t="s">
        <v>665</v>
      </c>
      <c r="G17" t="s">
        <v>571</v>
      </c>
      <c r="I17" t="s">
        <v>818</v>
      </c>
      <c r="J17">
        <v>9100</v>
      </c>
      <c r="K17" t="s">
        <v>529</v>
      </c>
      <c r="L17" t="s">
        <v>531</v>
      </c>
      <c r="M17" t="s">
        <v>530</v>
      </c>
      <c r="N17" t="s">
        <v>530</v>
      </c>
      <c r="O17" t="s">
        <v>531</v>
      </c>
      <c r="P17" t="s">
        <v>530</v>
      </c>
      <c r="Q17" s="5">
        <f t="shared" si="0"/>
        <v>3</v>
      </c>
      <c r="R17" s="8" t="str">
        <f t="shared" si="1"/>
        <v>8000000750169100</v>
      </c>
      <c r="S17" s="8" t="str">
        <f>VLOOKUP(R17,'RSU Provider 14-15'!Q:Q,1,)</f>
        <v>8000000750169100</v>
      </c>
      <c r="T17" s="8" t="e">
        <f>VLOOKUP(R17,#REF!,1,)</f>
        <v>#REF!</v>
      </c>
      <c r="U17" s="11" t="s">
        <v>817</v>
      </c>
      <c r="V17" s="8" t="e">
        <f>VLOOKUP(E17,#REF!,1,FALSE)</f>
        <v>#REF!</v>
      </c>
      <c r="W17" t="str">
        <f>VLOOKUP(R17,[2]Sheet1!$H$1:$H$65536,1,FALSE)</f>
        <v>8000000750169100</v>
      </c>
      <c r="Y17" t="str">
        <f t="shared" si="2"/>
        <v>SUNSHINE RN, PT, OT, SLP &amp; P--Program Code: 9100</v>
      </c>
      <c r="Z17" s="9">
        <v>10605880063</v>
      </c>
      <c r="AA17" t="s">
        <v>531</v>
      </c>
      <c r="AB17" t="s">
        <v>531</v>
      </c>
    </row>
    <row r="18" spans="1:29" x14ac:dyDescent="0.25">
      <c r="A18" s="10">
        <v>3</v>
      </c>
      <c r="B18" s="10">
        <v>1516</v>
      </c>
      <c r="C18" s="10" t="s">
        <v>527</v>
      </c>
      <c r="D18" s="10">
        <v>27290</v>
      </c>
      <c r="E18" s="9">
        <v>10605880063</v>
      </c>
      <c r="F18" t="s">
        <v>494</v>
      </c>
      <c r="G18" t="s">
        <v>539</v>
      </c>
      <c r="I18" t="s">
        <v>818</v>
      </c>
      <c r="J18">
        <v>9100</v>
      </c>
      <c r="K18" t="s">
        <v>529</v>
      </c>
      <c r="L18" t="s">
        <v>531</v>
      </c>
      <c r="M18" t="s">
        <v>530</v>
      </c>
      <c r="N18" t="s">
        <v>530</v>
      </c>
      <c r="O18" t="s">
        <v>531</v>
      </c>
      <c r="P18" t="s">
        <v>530</v>
      </c>
      <c r="Q18" s="5">
        <f t="shared" si="0"/>
        <v>3</v>
      </c>
      <c r="R18" s="8" t="str">
        <f t="shared" si="1"/>
        <v>106058800639100</v>
      </c>
      <c r="S18" s="8" t="str">
        <f>VLOOKUP(R18,'RSU Provider 14-15'!Q:Q,1,)</f>
        <v>106058800639100</v>
      </c>
      <c r="T18" s="8" t="e">
        <f>VLOOKUP(R18,#REF!,1,)</f>
        <v>#REF!</v>
      </c>
      <c r="U18" s="11" t="s">
        <v>817</v>
      </c>
      <c r="V18" s="8" t="e">
        <f>VLOOKUP(E18,#REF!,1,FALSE)</f>
        <v>#REF!</v>
      </c>
      <c r="W18" t="str">
        <f>VLOOKUP(R18,[2]Sheet1!$H$1:$H$65536,1,FALSE)</f>
        <v>106058800639100</v>
      </c>
      <c r="Y18" t="str">
        <f t="shared" si="2"/>
        <v>ACHIEVEMENTS--Program Code: 9100</v>
      </c>
      <c r="Z18" s="9">
        <v>800000074840</v>
      </c>
      <c r="AA18" t="s">
        <v>531</v>
      </c>
      <c r="AB18" t="s">
        <v>531</v>
      </c>
    </row>
    <row r="19" spans="1:29" x14ac:dyDescent="0.25">
      <c r="A19" s="10">
        <v>3</v>
      </c>
      <c r="B19" s="10">
        <v>1516</v>
      </c>
      <c r="C19" s="10" t="s">
        <v>527</v>
      </c>
      <c r="D19" s="10">
        <v>27290</v>
      </c>
      <c r="E19" s="9">
        <v>10605880063</v>
      </c>
      <c r="F19" t="s">
        <v>494</v>
      </c>
      <c r="G19" t="s">
        <v>539</v>
      </c>
      <c r="I19" t="s">
        <v>818</v>
      </c>
      <c r="J19">
        <v>9160</v>
      </c>
      <c r="K19" t="s">
        <v>529</v>
      </c>
      <c r="L19" t="s">
        <v>531</v>
      </c>
      <c r="M19" t="s">
        <v>530</v>
      </c>
      <c r="N19" t="s">
        <v>530</v>
      </c>
      <c r="O19" t="s">
        <v>530</v>
      </c>
      <c r="P19" t="s">
        <v>531</v>
      </c>
      <c r="Q19" s="5">
        <f t="shared" si="0"/>
        <v>4</v>
      </c>
      <c r="R19" s="8" t="str">
        <f t="shared" si="1"/>
        <v>106058800639160</v>
      </c>
      <c r="S19" s="8" t="str">
        <f>VLOOKUP(R19,'RSU Provider 14-15'!Q:Q,1,)</f>
        <v>106058800639160</v>
      </c>
      <c r="T19" s="8" t="e">
        <f>VLOOKUP(R19,#REF!,1,)</f>
        <v>#REF!</v>
      </c>
      <c r="U19" s="11" t="s">
        <v>817</v>
      </c>
      <c r="V19" s="8" t="e">
        <f>VLOOKUP(E19,#REF!,1,FALSE)</f>
        <v>#REF!</v>
      </c>
      <c r="W19" t="str">
        <f>VLOOKUP(R19,[2]Sheet1!$H$1:$H$65536,1,FALSE)</f>
        <v>106058800639160</v>
      </c>
      <c r="Y19" t="str">
        <f t="shared" si="2"/>
        <v>ACHIEVEMENTS--Program Code: 9160</v>
      </c>
      <c r="Z19" s="9">
        <v>800000074840</v>
      </c>
      <c r="AA19" t="s">
        <v>531</v>
      </c>
      <c r="AB19" t="s">
        <v>531</v>
      </c>
    </row>
    <row r="20" spans="1:29" x14ac:dyDescent="0.25">
      <c r="A20" s="10">
        <v>3</v>
      </c>
      <c r="B20" s="10">
        <v>1516</v>
      </c>
      <c r="C20" s="10" t="s">
        <v>527</v>
      </c>
      <c r="D20" s="10">
        <v>27290</v>
      </c>
      <c r="E20" s="9">
        <v>10605880063</v>
      </c>
      <c r="F20" t="s">
        <v>494</v>
      </c>
      <c r="G20" t="s">
        <v>539</v>
      </c>
      <c r="I20" t="s">
        <v>818</v>
      </c>
      <c r="J20">
        <v>9165</v>
      </c>
      <c r="K20" t="s">
        <v>529</v>
      </c>
      <c r="L20" t="s">
        <v>531</v>
      </c>
      <c r="M20" t="s">
        <v>530</v>
      </c>
      <c r="N20" t="s">
        <v>530</v>
      </c>
      <c r="O20" t="s">
        <v>530</v>
      </c>
      <c r="P20" t="s">
        <v>531</v>
      </c>
      <c r="Q20" s="5">
        <f t="shared" si="0"/>
        <v>4</v>
      </c>
      <c r="R20" s="8" t="str">
        <f t="shared" si="1"/>
        <v>106058800639165</v>
      </c>
      <c r="S20" s="8" t="str">
        <f>VLOOKUP(R20,'RSU Provider 14-15'!Q:Q,1,)</f>
        <v>106058800639165</v>
      </c>
      <c r="T20" s="8" t="e">
        <f>VLOOKUP(R20,#REF!,1,)</f>
        <v>#REF!</v>
      </c>
      <c r="U20" s="11" t="s">
        <v>817</v>
      </c>
      <c r="V20" s="8" t="e">
        <f>VLOOKUP(E20,#REF!,1,FALSE)</f>
        <v>#REF!</v>
      </c>
      <c r="W20" t="str">
        <f>VLOOKUP(R20,[2]Sheet1!$H$1:$H$65536,1,FALSE)</f>
        <v>106058800639165</v>
      </c>
      <c r="Y20" t="str">
        <f t="shared" si="2"/>
        <v>ACHIEVEMENTS--Program Code: 9165</v>
      </c>
      <c r="Z20" s="9">
        <v>800000074840</v>
      </c>
      <c r="AA20" t="s">
        <v>531</v>
      </c>
      <c r="AB20" t="s">
        <v>531</v>
      </c>
    </row>
    <row r="21" spans="1:29" x14ac:dyDescent="0.25">
      <c r="A21" s="10">
        <v>3</v>
      </c>
      <c r="B21" s="10">
        <v>1516</v>
      </c>
      <c r="C21" s="10" t="s">
        <v>527</v>
      </c>
      <c r="D21" s="10">
        <v>48260</v>
      </c>
      <c r="E21" s="9">
        <v>800000074840</v>
      </c>
      <c r="F21" t="s">
        <v>604</v>
      </c>
      <c r="G21" t="s">
        <v>542</v>
      </c>
      <c r="I21" t="s">
        <v>818</v>
      </c>
      <c r="J21">
        <v>9115</v>
      </c>
      <c r="K21" t="s">
        <v>529</v>
      </c>
      <c r="L21" t="s">
        <v>531</v>
      </c>
      <c r="M21" t="s">
        <v>530</v>
      </c>
      <c r="N21" t="s">
        <v>530</v>
      </c>
      <c r="O21" t="s">
        <v>531</v>
      </c>
      <c r="P21" t="s">
        <v>530</v>
      </c>
      <c r="Q21" s="5">
        <f t="shared" si="0"/>
        <v>3</v>
      </c>
      <c r="R21" s="8" t="str">
        <f t="shared" si="1"/>
        <v>8000000748409115</v>
      </c>
      <c r="S21" s="8" t="str">
        <f>VLOOKUP(R21,'RSU Provider 14-15'!Q:Q,1,)</f>
        <v>8000000748409115</v>
      </c>
      <c r="T21" s="8" t="e">
        <f>VLOOKUP(R21,#REF!,1,)</f>
        <v>#REF!</v>
      </c>
      <c r="U21" s="11" t="s">
        <v>817</v>
      </c>
      <c r="V21" s="8" t="e">
        <f>VLOOKUP(E21,#REF!,1,FALSE)</f>
        <v>#REF!</v>
      </c>
      <c r="W21" t="e">
        <f>VLOOKUP(R21,[2]Sheet1!$H$1:$H$65536,1,FALSE)</f>
        <v>#N/A</v>
      </c>
      <c r="Y21" t="str">
        <f t="shared" si="2"/>
        <v>ADAPTIVE SOLUTIONS MULTI SER--Program Code: 9115</v>
      </c>
      <c r="Z21" s="9">
        <v>800000059051</v>
      </c>
      <c r="AA21" t="s">
        <v>531</v>
      </c>
      <c r="AB21" t="s">
        <v>531</v>
      </c>
    </row>
    <row r="22" spans="1:29" x14ac:dyDescent="0.25">
      <c r="A22" s="10">
        <v>3</v>
      </c>
      <c r="B22" s="10">
        <v>1516</v>
      </c>
      <c r="C22" s="10" t="s">
        <v>527</v>
      </c>
      <c r="D22" s="10">
        <v>48260</v>
      </c>
      <c r="E22" s="9">
        <v>800000074840</v>
      </c>
      <c r="F22" t="s">
        <v>604</v>
      </c>
      <c r="G22" t="s">
        <v>542</v>
      </c>
      <c r="I22" t="s">
        <v>818</v>
      </c>
      <c r="J22">
        <v>9160</v>
      </c>
      <c r="K22" t="s">
        <v>529</v>
      </c>
      <c r="L22" t="s">
        <v>531</v>
      </c>
      <c r="M22" t="s">
        <v>530</v>
      </c>
      <c r="N22" t="s">
        <v>530</v>
      </c>
      <c r="O22" t="s">
        <v>530</v>
      </c>
      <c r="P22" t="s">
        <v>531</v>
      </c>
      <c r="Q22" s="5">
        <f t="shared" si="0"/>
        <v>4</v>
      </c>
      <c r="R22" s="8" t="str">
        <f t="shared" si="1"/>
        <v>8000000748409160</v>
      </c>
      <c r="S22" s="8" t="str">
        <f>VLOOKUP(R22,'RSU Provider 14-15'!Q:Q,1,)</f>
        <v>8000000748409160</v>
      </c>
      <c r="T22" s="8" t="e">
        <f>VLOOKUP(R22,#REF!,1,)</f>
        <v>#REF!</v>
      </c>
      <c r="U22" s="11" t="s">
        <v>817</v>
      </c>
      <c r="V22" s="8" t="e">
        <f>VLOOKUP(E22,#REF!,1,FALSE)</f>
        <v>#REF!</v>
      </c>
      <c r="W22" t="str">
        <f>VLOOKUP(R22,[2]Sheet1!$H$1:$H$65536,1,FALSE)</f>
        <v>8000000748409160</v>
      </c>
      <c r="Y22" t="str">
        <f t="shared" si="2"/>
        <v>ADAPTIVE SOLUTIONS MULTI SER--Program Code: 9160</v>
      </c>
      <c r="Z22" s="9">
        <v>800000059051</v>
      </c>
      <c r="AA22" t="s">
        <v>531</v>
      </c>
      <c r="AB22" t="s">
        <v>531</v>
      </c>
    </row>
    <row r="23" spans="1:29" x14ac:dyDescent="0.25">
      <c r="A23" s="10">
        <v>3</v>
      </c>
      <c r="B23" s="10">
        <v>1516</v>
      </c>
      <c r="C23" s="10" t="s">
        <v>527</v>
      </c>
      <c r="D23" s="10">
        <v>48260</v>
      </c>
      <c r="E23" s="9">
        <v>800000074840</v>
      </c>
      <c r="F23" t="s">
        <v>604</v>
      </c>
      <c r="G23" t="s">
        <v>542</v>
      </c>
      <c r="I23" t="s">
        <v>818</v>
      </c>
      <c r="J23">
        <v>9165</v>
      </c>
      <c r="K23" t="s">
        <v>529</v>
      </c>
      <c r="L23" t="s">
        <v>531</v>
      </c>
      <c r="M23" t="s">
        <v>530</v>
      </c>
      <c r="N23" t="s">
        <v>530</v>
      </c>
      <c r="O23" t="s">
        <v>530</v>
      </c>
      <c r="P23" t="s">
        <v>531</v>
      </c>
      <c r="Q23" s="5">
        <f t="shared" si="0"/>
        <v>4</v>
      </c>
      <c r="R23" s="8" t="str">
        <f t="shared" si="1"/>
        <v>8000000748409165</v>
      </c>
      <c r="S23" s="8" t="str">
        <f>VLOOKUP(R23,'RSU Provider 14-15'!Q:Q,1,)</f>
        <v>8000000748409165</v>
      </c>
      <c r="T23" s="8" t="e">
        <f>VLOOKUP(R23,#REF!,1,)</f>
        <v>#REF!</v>
      </c>
      <c r="U23" s="11" t="s">
        <v>817</v>
      </c>
      <c r="V23" s="8" t="e">
        <f>VLOOKUP(E23,#REF!,1,FALSE)</f>
        <v>#REF!</v>
      </c>
      <c r="W23" t="str">
        <f>VLOOKUP(R23,[2]Sheet1!$H$1:$H$65536,1,FALSE)</f>
        <v>8000000748409165</v>
      </c>
      <c r="Y23" t="str">
        <f t="shared" si="2"/>
        <v>ADAPTIVE SOLUTIONS MULTI SER--Program Code: 9165</v>
      </c>
      <c r="Z23" s="9">
        <v>580501880003</v>
      </c>
      <c r="AA23" t="s">
        <v>531</v>
      </c>
      <c r="AB23" t="s">
        <v>531</v>
      </c>
    </row>
    <row r="24" spans="1:29" x14ac:dyDescent="0.25">
      <c r="A24" s="10">
        <v>3</v>
      </c>
      <c r="B24" s="10">
        <v>1516</v>
      </c>
      <c r="C24" s="10" t="s">
        <v>527</v>
      </c>
      <c r="D24" s="10">
        <v>44760</v>
      </c>
      <c r="E24" s="9">
        <v>800000059051</v>
      </c>
      <c r="F24" t="s">
        <v>503</v>
      </c>
      <c r="G24" t="s">
        <v>563</v>
      </c>
      <c r="I24" t="s">
        <v>818</v>
      </c>
      <c r="J24">
        <v>9100</v>
      </c>
      <c r="K24" t="s">
        <v>529</v>
      </c>
      <c r="L24" t="s">
        <v>531</v>
      </c>
      <c r="M24" t="s">
        <v>530</v>
      </c>
      <c r="N24" t="s">
        <v>530</v>
      </c>
      <c r="O24" t="s">
        <v>531</v>
      </c>
      <c r="P24" t="s">
        <v>530</v>
      </c>
      <c r="Q24" s="5">
        <f t="shared" si="0"/>
        <v>3</v>
      </c>
      <c r="R24" s="8" t="str">
        <f t="shared" si="1"/>
        <v>8000000590519100</v>
      </c>
      <c r="S24" s="8" t="e">
        <f>VLOOKUP(R24,'RSU Provider 14-15'!Q:Q,1,)</f>
        <v>#N/A</v>
      </c>
      <c r="T24" s="8" t="e">
        <f>VLOOKUP(R24,#REF!,1,)</f>
        <v>#REF!</v>
      </c>
      <c r="U24" s="11" t="s">
        <v>817</v>
      </c>
      <c r="V24" s="8" t="e">
        <f>VLOOKUP(E24,#REF!,1,FALSE)</f>
        <v>#REF!</v>
      </c>
      <c r="W24" t="str">
        <f>VLOOKUP(R24,[2]Sheet1!$H$1:$H$65536,1,FALSE)</f>
        <v>8000000590519100</v>
      </c>
      <c r="Y24" t="str">
        <f t="shared" si="2"/>
        <v>ADIRONDACK HELPING HANDS--Program Code: 9100</v>
      </c>
      <c r="Z24" s="9">
        <v>580501880003</v>
      </c>
      <c r="AA24" t="s">
        <v>531</v>
      </c>
      <c r="AB24" t="s">
        <v>531</v>
      </c>
    </row>
    <row r="25" spans="1:29" x14ac:dyDescent="0.25">
      <c r="A25" s="10">
        <v>3</v>
      </c>
      <c r="B25" s="10">
        <v>1516</v>
      </c>
      <c r="C25" s="10" t="s">
        <v>527</v>
      </c>
      <c r="D25" s="10">
        <v>44760</v>
      </c>
      <c r="E25" s="9">
        <v>800000059051</v>
      </c>
      <c r="F25" t="s">
        <v>503</v>
      </c>
      <c r="G25" t="s">
        <v>563</v>
      </c>
      <c r="I25" t="s">
        <v>818</v>
      </c>
      <c r="J25">
        <v>9160</v>
      </c>
      <c r="K25" t="s">
        <v>529</v>
      </c>
      <c r="L25" t="s">
        <v>531</v>
      </c>
      <c r="M25" t="s">
        <v>530</v>
      </c>
      <c r="N25" t="s">
        <v>530</v>
      </c>
      <c r="O25" t="s">
        <v>530</v>
      </c>
      <c r="P25" t="s">
        <v>531</v>
      </c>
      <c r="Q25" s="5">
        <f t="shared" si="0"/>
        <v>4</v>
      </c>
      <c r="R25" s="8" t="str">
        <f t="shared" si="1"/>
        <v>8000000590519160</v>
      </c>
      <c r="S25" s="8" t="e">
        <f>VLOOKUP(R25,'RSU Provider 14-15'!Q:Q,1,)</f>
        <v>#N/A</v>
      </c>
      <c r="T25" s="8" t="e">
        <f>VLOOKUP(R25,#REF!,1,)</f>
        <v>#REF!</v>
      </c>
      <c r="U25" s="11" t="s">
        <v>817</v>
      </c>
      <c r="V25" s="8" t="e">
        <f>VLOOKUP(E25,#REF!,1,FALSE)</f>
        <v>#REF!</v>
      </c>
      <c r="W25" t="str">
        <f>VLOOKUP(R25,[2]Sheet1!$H$1:$H$65536,1,FALSE)</f>
        <v>8000000590519160</v>
      </c>
      <c r="Y25" t="str">
        <f t="shared" si="2"/>
        <v>ADIRONDACK HELPING HANDS--Program Code: 9160</v>
      </c>
      <c r="Z25" s="9">
        <v>800000059936</v>
      </c>
      <c r="AA25" t="s">
        <v>531</v>
      </c>
      <c r="AB25" t="s">
        <v>531</v>
      </c>
    </row>
    <row r="26" spans="1:29" x14ac:dyDescent="0.25">
      <c r="A26" s="10">
        <v>3</v>
      </c>
      <c r="B26" s="10">
        <v>1516</v>
      </c>
      <c r="C26" s="10" t="s">
        <v>527</v>
      </c>
      <c r="D26" s="10">
        <v>48260</v>
      </c>
      <c r="E26" s="9">
        <v>800000074840</v>
      </c>
      <c r="F26" t="s">
        <v>505</v>
      </c>
      <c r="G26" t="s">
        <v>542</v>
      </c>
      <c r="I26" t="s">
        <v>818</v>
      </c>
      <c r="J26">
        <v>9100</v>
      </c>
      <c r="K26" t="s">
        <v>529</v>
      </c>
      <c r="L26" t="s">
        <v>531</v>
      </c>
      <c r="M26" t="s">
        <v>530</v>
      </c>
      <c r="N26" t="s">
        <v>530</v>
      </c>
      <c r="O26" t="s">
        <v>531</v>
      </c>
      <c r="P26" t="s">
        <v>530</v>
      </c>
      <c r="Q26" s="5">
        <f t="shared" si="0"/>
        <v>3</v>
      </c>
      <c r="R26" s="8" t="str">
        <f t="shared" si="1"/>
        <v>8000000748409100</v>
      </c>
      <c r="S26" s="8" t="str">
        <f>VLOOKUP(R26,'RSU Provider 14-15'!Q:Q,1,)</f>
        <v>8000000748409100</v>
      </c>
      <c r="T26" s="8" t="e">
        <f>VLOOKUP(R26,#REF!,1,)</f>
        <v>#REF!</v>
      </c>
      <c r="U26" s="11" t="s">
        <v>817</v>
      </c>
      <c r="V26" s="8" t="e">
        <f>VLOOKUP(E26,#REF!,1,FALSE)</f>
        <v>#REF!</v>
      </c>
      <c r="W26" t="str">
        <f>VLOOKUP(R26,[2]Sheet1!$H$1:$H$65536,1,FALSE)</f>
        <v>8000000748409100</v>
      </c>
      <c r="Y26" t="str">
        <f t="shared" si="2"/>
        <v>ADVANCED THERAPY, PLLC--Program Code: 9100</v>
      </c>
      <c r="Z26" s="9">
        <v>800000074840</v>
      </c>
      <c r="AA26" t="s">
        <v>531</v>
      </c>
      <c r="AB26" t="s">
        <v>531</v>
      </c>
    </row>
    <row r="27" spans="1:29" x14ac:dyDescent="0.25">
      <c r="A27" s="10">
        <v>3</v>
      </c>
      <c r="B27" s="10">
        <v>1516</v>
      </c>
      <c r="C27" s="10" t="s">
        <v>527</v>
      </c>
      <c r="D27" s="10">
        <v>11200</v>
      </c>
      <c r="E27" s="9">
        <v>491700880269</v>
      </c>
      <c r="F27" t="s">
        <v>610</v>
      </c>
      <c r="G27" t="s">
        <v>562</v>
      </c>
      <c r="I27" t="s">
        <v>818</v>
      </c>
      <c r="J27">
        <v>9100</v>
      </c>
      <c r="K27" t="s">
        <v>529</v>
      </c>
      <c r="L27" t="s">
        <v>531</v>
      </c>
      <c r="M27" t="s">
        <v>530</v>
      </c>
      <c r="N27" t="s">
        <v>530</v>
      </c>
      <c r="O27" t="s">
        <v>531</v>
      </c>
      <c r="P27" t="s">
        <v>530</v>
      </c>
      <c r="Q27" s="5">
        <f t="shared" si="0"/>
        <v>3</v>
      </c>
      <c r="R27" s="8" t="str">
        <f t="shared" si="1"/>
        <v>4917008802699100</v>
      </c>
      <c r="S27" s="8" t="str">
        <f>VLOOKUP(R27,'RSU Provider 14-15'!Q:Q,1,)</f>
        <v>4917008802699100</v>
      </c>
      <c r="T27" s="8" t="e">
        <f>VLOOKUP(R27,#REF!,1,)</f>
        <v>#REF!</v>
      </c>
      <c r="U27" s="11" t="s">
        <v>817</v>
      </c>
      <c r="V27" s="23" t="e">
        <f>VLOOKUP(E27,#REF!,1,FALSE)</f>
        <v>#REF!</v>
      </c>
      <c r="W27" t="str">
        <f>VLOOKUP(R27,[2]Sheet1!$H$1:$H$65536,1,FALSE)</f>
        <v>4917008802699100</v>
      </c>
      <c r="Y27" t="str">
        <f t="shared" si="2"/>
        <v>BEGINNINGS INC--Program Code: 9100</v>
      </c>
      <c r="Z27" s="9">
        <v>310200999592</v>
      </c>
      <c r="AA27" t="s">
        <v>531</v>
      </c>
      <c r="AB27" t="s">
        <v>531</v>
      </c>
    </row>
    <row r="28" spans="1:29" x14ac:dyDescent="0.25">
      <c r="A28" s="10">
        <v>3</v>
      </c>
      <c r="B28" s="10">
        <v>1516</v>
      </c>
      <c r="C28" s="10" t="s">
        <v>527</v>
      </c>
      <c r="D28" s="10">
        <v>11200</v>
      </c>
      <c r="E28" s="9">
        <v>491700880269</v>
      </c>
      <c r="F28" t="s">
        <v>610</v>
      </c>
      <c r="G28" t="s">
        <v>562</v>
      </c>
      <c r="I28" t="s">
        <v>818</v>
      </c>
      <c r="J28">
        <v>9160</v>
      </c>
      <c r="K28" t="s">
        <v>529</v>
      </c>
      <c r="L28" t="s">
        <v>531</v>
      </c>
      <c r="M28" t="s">
        <v>530</v>
      </c>
      <c r="N28" t="s">
        <v>530</v>
      </c>
      <c r="O28" t="s">
        <v>530</v>
      </c>
      <c r="P28" t="s">
        <v>531</v>
      </c>
      <c r="Q28" s="5">
        <f t="shared" si="0"/>
        <v>4</v>
      </c>
      <c r="R28" s="8" t="str">
        <f t="shared" si="1"/>
        <v>4917008802699160</v>
      </c>
      <c r="S28" s="8" t="str">
        <f>VLOOKUP(R28,'RSU Provider 14-15'!Q:Q,1,)</f>
        <v>4917008802699160</v>
      </c>
      <c r="T28" s="8" t="e">
        <f>VLOOKUP(R28,#REF!,1,)</f>
        <v>#REF!</v>
      </c>
      <c r="U28" s="11" t="s">
        <v>817</v>
      </c>
      <c r="V28" s="23" t="e">
        <f>VLOOKUP(E28,#REF!,1,FALSE)</f>
        <v>#REF!</v>
      </c>
      <c r="W28" t="str">
        <f>VLOOKUP(R28,[2]Sheet1!$H$1:$H$65536,1,FALSE)</f>
        <v>4917008802699160</v>
      </c>
      <c r="Y28" t="str">
        <f t="shared" si="2"/>
        <v>BEGINNINGS INC--Program Code: 9160</v>
      </c>
      <c r="Z28" s="9">
        <v>310200999592</v>
      </c>
      <c r="AA28" t="s">
        <v>531</v>
      </c>
      <c r="AB28" t="s">
        <v>531</v>
      </c>
    </row>
    <row r="29" spans="1:29" x14ac:dyDescent="0.25">
      <c r="A29" s="10">
        <v>3</v>
      </c>
      <c r="B29" s="10">
        <v>1516</v>
      </c>
      <c r="C29" s="10" t="s">
        <v>527</v>
      </c>
      <c r="D29" s="10">
        <v>11200</v>
      </c>
      <c r="E29" s="9">
        <v>491700880269</v>
      </c>
      <c r="F29" t="s">
        <v>610</v>
      </c>
      <c r="G29" t="s">
        <v>562</v>
      </c>
      <c r="I29" t="s">
        <v>818</v>
      </c>
      <c r="J29">
        <v>9165</v>
      </c>
      <c r="K29" t="s">
        <v>529</v>
      </c>
      <c r="L29" t="s">
        <v>531</v>
      </c>
      <c r="M29" t="s">
        <v>530</v>
      </c>
      <c r="N29" t="s">
        <v>530</v>
      </c>
      <c r="O29" t="s">
        <v>530</v>
      </c>
      <c r="P29" t="s">
        <v>531</v>
      </c>
      <c r="Q29" s="5">
        <f t="shared" si="0"/>
        <v>4</v>
      </c>
      <c r="R29" s="8" t="str">
        <f t="shared" si="1"/>
        <v>4917008802699165</v>
      </c>
      <c r="S29" s="8" t="str">
        <f>VLOOKUP(R29,'RSU Provider 14-15'!Q:Q,1,)</f>
        <v>4917008802699165</v>
      </c>
      <c r="T29" s="8" t="e">
        <f>VLOOKUP(R29,#REF!,1,)</f>
        <v>#REF!</v>
      </c>
      <c r="U29" s="11" t="s">
        <v>817</v>
      </c>
      <c r="V29" s="23" t="e">
        <f>VLOOKUP(E29,#REF!,1,FALSE)</f>
        <v>#REF!</v>
      </c>
      <c r="W29" t="str">
        <f>VLOOKUP(R29,[2]Sheet1!$H$1:$H$65536,1,FALSE)</f>
        <v>4917008802699165</v>
      </c>
      <c r="X29" s="16"/>
      <c r="Y29" s="16" t="str">
        <f t="shared" si="2"/>
        <v>BEGINNINGS INC--Program Code: 9165</v>
      </c>
      <c r="Z29" s="15">
        <v>310200999592</v>
      </c>
      <c r="AA29" t="s">
        <v>530</v>
      </c>
      <c r="AB29" t="s">
        <v>530</v>
      </c>
      <c r="AC29" t="s">
        <v>822</v>
      </c>
    </row>
    <row r="30" spans="1:29" x14ac:dyDescent="0.25">
      <c r="A30" s="10">
        <v>3</v>
      </c>
      <c r="B30" s="10">
        <v>1516</v>
      </c>
      <c r="C30" s="10" t="s">
        <v>527</v>
      </c>
      <c r="D30" s="10">
        <v>26420</v>
      </c>
      <c r="E30" s="9">
        <v>222000100007</v>
      </c>
      <c r="F30" t="s">
        <v>679</v>
      </c>
      <c r="G30" t="s">
        <v>539</v>
      </c>
      <c r="I30" t="s">
        <v>818</v>
      </c>
      <c r="J30">
        <v>9160</v>
      </c>
      <c r="K30" t="s">
        <v>529</v>
      </c>
      <c r="L30" t="s">
        <v>531</v>
      </c>
      <c r="M30" t="s">
        <v>530</v>
      </c>
      <c r="N30" t="s">
        <v>530</v>
      </c>
      <c r="O30" t="s">
        <v>530</v>
      </c>
      <c r="P30" t="s">
        <v>531</v>
      </c>
      <c r="Q30" s="5">
        <f t="shared" si="0"/>
        <v>4</v>
      </c>
      <c r="R30" s="8" t="str">
        <f t="shared" si="1"/>
        <v>2220001000079160</v>
      </c>
      <c r="S30" s="8" t="str">
        <f>VLOOKUP(R30,'RSU Provider 14-15'!Q:Q,1,)</f>
        <v>2220001000079160</v>
      </c>
      <c r="T30" s="8" t="e">
        <f>VLOOKUP(R30,#REF!,1,)</f>
        <v>#REF!</v>
      </c>
      <c r="U30" s="11" t="s">
        <v>817</v>
      </c>
      <c r="V30" s="8" t="e">
        <f>VLOOKUP(E30,#REF!,1,FALSE)</f>
        <v>#REF!</v>
      </c>
      <c r="W30" t="str">
        <f>VLOOKUP(R30,[2]Sheet1!$H$1:$H$65536,1,FALSE)</f>
        <v>2220001000079160</v>
      </c>
      <c r="Y30" t="str">
        <f t="shared" si="2"/>
        <v>BENCHMARK FAMILY SERVICES IN--Program Code: 9160</v>
      </c>
      <c r="Z30" s="9">
        <v>310200999592</v>
      </c>
      <c r="AA30" t="s">
        <v>531</v>
      </c>
      <c r="AB30" t="s">
        <v>531</v>
      </c>
    </row>
    <row r="31" spans="1:29" x14ac:dyDescent="0.25">
      <c r="A31" s="10">
        <v>3</v>
      </c>
      <c r="B31" s="10">
        <v>1516</v>
      </c>
      <c r="C31" s="10" t="s">
        <v>527</v>
      </c>
      <c r="D31" s="10">
        <v>42990</v>
      </c>
      <c r="E31" s="9">
        <v>591401880109</v>
      </c>
      <c r="F31" t="s">
        <v>448</v>
      </c>
      <c r="G31" t="s">
        <v>556</v>
      </c>
      <c r="I31" t="s">
        <v>818</v>
      </c>
      <c r="J31">
        <v>9160</v>
      </c>
      <c r="K31" t="s">
        <v>529</v>
      </c>
      <c r="L31" t="s">
        <v>531</v>
      </c>
      <c r="M31" t="s">
        <v>530</v>
      </c>
      <c r="N31" t="s">
        <v>530</v>
      </c>
      <c r="O31" t="s">
        <v>530</v>
      </c>
      <c r="P31" t="s">
        <v>531</v>
      </c>
      <c r="Q31" s="5">
        <f t="shared" si="0"/>
        <v>4</v>
      </c>
      <c r="R31" s="8" t="str">
        <f t="shared" si="1"/>
        <v>5914018801099160</v>
      </c>
      <c r="S31" s="8" t="str">
        <f>VLOOKUP(R31,'RSU Provider 14-15'!Q:Q,1,)</f>
        <v>5914018801099160</v>
      </c>
      <c r="T31" s="8" t="e">
        <f>VLOOKUP(R31,#REF!,1,)</f>
        <v>#REF!</v>
      </c>
      <c r="U31" s="11" t="s">
        <v>817</v>
      </c>
      <c r="V31" s="8" t="e">
        <f>VLOOKUP(E31,#REF!,1,FALSE)</f>
        <v>#REF!</v>
      </c>
      <c r="W31" t="str">
        <f>VLOOKUP(R31,[2]Sheet1!$H$1:$H$65536,1,FALSE)</f>
        <v>5914018801099160</v>
      </c>
      <c r="Y31" t="str">
        <f t="shared" si="2"/>
        <v>BEST FRIENDS SERVICES INC--Program Code: 9160</v>
      </c>
      <c r="Z31" s="9">
        <v>310300999436</v>
      </c>
      <c r="AA31" t="s">
        <v>531</v>
      </c>
      <c r="AB31" t="s">
        <v>531</v>
      </c>
    </row>
    <row r="32" spans="1:29" x14ac:dyDescent="0.25">
      <c r="A32" s="10">
        <v>3</v>
      </c>
      <c r="B32" s="10">
        <v>1516</v>
      </c>
      <c r="C32" s="10" t="s">
        <v>527</v>
      </c>
      <c r="D32" s="10">
        <v>42990</v>
      </c>
      <c r="E32" s="9">
        <v>591401880109</v>
      </c>
      <c r="F32" t="s">
        <v>448</v>
      </c>
      <c r="G32" t="s">
        <v>556</v>
      </c>
      <c r="I32" t="s">
        <v>818</v>
      </c>
      <c r="J32">
        <v>9165</v>
      </c>
      <c r="K32" t="s">
        <v>529</v>
      </c>
      <c r="L32" t="s">
        <v>531</v>
      </c>
      <c r="M32" t="s">
        <v>530</v>
      </c>
      <c r="N32" t="s">
        <v>530</v>
      </c>
      <c r="O32" t="s">
        <v>530</v>
      </c>
      <c r="P32" t="s">
        <v>531</v>
      </c>
      <c r="Q32" s="5">
        <f t="shared" si="0"/>
        <v>4</v>
      </c>
      <c r="R32" s="8" t="str">
        <f t="shared" si="1"/>
        <v>5914018801099165</v>
      </c>
      <c r="S32" s="8" t="str">
        <f>VLOOKUP(R32,'RSU Provider 14-15'!Q:Q,1,)</f>
        <v>5914018801099165</v>
      </c>
      <c r="T32" s="8" t="e">
        <f>VLOOKUP(R32,#REF!,1,)</f>
        <v>#REF!</v>
      </c>
      <c r="U32" s="11" t="s">
        <v>817</v>
      </c>
      <c r="V32" s="8" t="e">
        <f>VLOOKUP(E32,#REF!,1,FALSE)</f>
        <v>#REF!</v>
      </c>
      <c r="W32" t="str">
        <f>VLOOKUP(R32,[2]Sheet1!$H$1:$H$65536,1,FALSE)</f>
        <v>5914018801099165</v>
      </c>
      <c r="Y32" t="str">
        <f t="shared" si="2"/>
        <v>BEST FRIENDS SERVICES INC--Program Code: 9165</v>
      </c>
      <c r="Z32" s="9">
        <v>331400880021</v>
      </c>
      <c r="AA32" t="s">
        <v>531</v>
      </c>
      <c r="AB32" t="s">
        <v>531</v>
      </c>
    </row>
    <row r="33" spans="1:28" x14ac:dyDescent="0.25">
      <c r="A33" s="10">
        <v>3</v>
      </c>
      <c r="B33" s="10">
        <v>1516</v>
      </c>
      <c r="C33" s="10" t="s">
        <v>527</v>
      </c>
      <c r="D33" s="10">
        <v>44360</v>
      </c>
      <c r="E33" s="9">
        <v>800000058116</v>
      </c>
      <c r="F33" t="s">
        <v>500</v>
      </c>
      <c r="G33" t="s">
        <v>539</v>
      </c>
      <c r="I33" t="s">
        <v>818</v>
      </c>
      <c r="J33">
        <v>9160</v>
      </c>
      <c r="K33" t="s">
        <v>529</v>
      </c>
      <c r="L33" t="s">
        <v>531</v>
      </c>
      <c r="M33" t="s">
        <v>530</v>
      </c>
      <c r="N33" t="s">
        <v>530</v>
      </c>
      <c r="O33" t="s">
        <v>530</v>
      </c>
      <c r="P33" t="s">
        <v>531</v>
      </c>
      <c r="Q33" s="5">
        <f t="shared" si="0"/>
        <v>4</v>
      </c>
      <c r="R33" s="8" t="str">
        <f t="shared" si="1"/>
        <v>8000000581169160</v>
      </c>
      <c r="S33" s="8" t="str">
        <f>VLOOKUP(R33,'RSU Provider 14-15'!Q:Q,1,)</f>
        <v>8000000581169160</v>
      </c>
      <c r="T33" s="8" t="e">
        <f>VLOOKUP(R33,#REF!,1,)</f>
        <v>#REF!</v>
      </c>
      <c r="U33" s="11" t="s">
        <v>817</v>
      </c>
      <c r="V33" s="8" t="e">
        <f>VLOOKUP(E33,#REF!,1,FALSE)</f>
        <v>#REF!</v>
      </c>
      <c r="W33" t="str">
        <f>VLOOKUP(R33,[2]Sheet1!$H$1:$H$65536,1,FALSE)</f>
        <v>8000000581169160</v>
      </c>
      <c r="Y33" t="str">
        <f t="shared" si="2"/>
        <v>BOOKS &amp; RATTLES, INC.--Program Code: 9160</v>
      </c>
      <c r="Z33" s="9">
        <v>662001990044</v>
      </c>
      <c r="AA33" t="s">
        <v>531</v>
      </c>
      <c r="AB33" t="s">
        <v>531</v>
      </c>
    </row>
    <row r="34" spans="1:28" x14ac:dyDescent="0.25">
      <c r="A34" s="10">
        <v>3</v>
      </c>
      <c r="B34" s="10">
        <v>1516</v>
      </c>
      <c r="C34" s="10" t="s">
        <v>527</v>
      </c>
      <c r="D34" s="10">
        <v>44360</v>
      </c>
      <c r="E34" s="9">
        <v>800000058116</v>
      </c>
      <c r="F34" t="s">
        <v>500</v>
      </c>
      <c r="G34" t="s">
        <v>539</v>
      </c>
      <c r="I34" t="s">
        <v>818</v>
      </c>
      <c r="J34">
        <v>9165</v>
      </c>
      <c r="K34" t="s">
        <v>529</v>
      </c>
      <c r="L34" t="s">
        <v>531</v>
      </c>
      <c r="M34" t="s">
        <v>530</v>
      </c>
      <c r="N34" t="s">
        <v>530</v>
      </c>
      <c r="O34" t="s">
        <v>530</v>
      </c>
      <c r="P34" t="s">
        <v>531</v>
      </c>
      <c r="Q34" s="5">
        <f t="shared" si="0"/>
        <v>4</v>
      </c>
      <c r="R34" s="8" t="str">
        <f t="shared" si="1"/>
        <v>8000000581169165</v>
      </c>
      <c r="S34" s="8" t="str">
        <f>VLOOKUP(R34,'RSU Provider 14-15'!Q:Q,1,)</f>
        <v>8000000581169165</v>
      </c>
      <c r="T34" s="8" t="e">
        <f>VLOOKUP(R34,#REF!,1,)</f>
        <v>#REF!</v>
      </c>
      <c r="U34" s="11" t="s">
        <v>817</v>
      </c>
      <c r="V34" s="8" t="e">
        <f>VLOOKUP(E34,#REF!,1,FALSE)</f>
        <v>#REF!</v>
      </c>
      <c r="W34" t="str">
        <f>VLOOKUP(R34,[2]Sheet1!$H$1:$H$65536,1,FALSE)</f>
        <v>8000000581169165</v>
      </c>
      <c r="Y34" t="str">
        <f t="shared" si="2"/>
        <v>BOOKS &amp; RATTLES, INC.--Program Code: 9165</v>
      </c>
      <c r="Z34" s="9">
        <v>662001990044</v>
      </c>
      <c r="AA34" t="s">
        <v>531</v>
      </c>
      <c r="AB34" t="s">
        <v>531</v>
      </c>
    </row>
    <row r="35" spans="1:28" x14ac:dyDescent="0.25">
      <c r="A35" s="10">
        <v>3</v>
      </c>
      <c r="B35" s="10">
        <v>1516</v>
      </c>
      <c r="C35" s="10" t="s">
        <v>527</v>
      </c>
      <c r="D35" s="10">
        <v>10320</v>
      </c>
      <c r="E35" s="9">
        <v>331800880087</v>
      </c>
      <c r="F35" t="s">
        <v>475</v>
      </c>
      <c r="G35" t="s">
        <v>542</v>
      </c>
      <c r="I35" t="s">
        <v>818</v>
      </c>
      <c r="J35">
        <v>9100</v>
      </c>
      <c r="K35" t="s">
        <v>529</v>
      </c>
      <c r="L35" t="s">
        <v>531</v>
      </c>
      <c r="M35" t="s">
        <v>530</v>
      </c>
      <c r="N35" t="s">
        <v>530</v>
      </c>
      <c r="O35" t="s">
        <v>531</v>
      </c>
      <c r="P35" t="s">
        <v>530</v>
      </c>
      <c r="Q35" s="5">
        <f t="shared" si="0"/>
        <v>3</v>
      </c>
      <c r="R35" s="8" t="str">
        <f t="shared" si="1"/>
        <v>3318008800879100</v>
      </c>
      <c r="S35" s="8" t="str">
        <f>VLOOKUP(R35,'RSU Provider 14-15'!Q:Q,1,)</f>
        <v>3318008800879100</v>
      </c>
      <c r="T35" s="8" t="e">
        <f>VLOOKUP(R35,#REF!,1,)</f>
        <v>#REF!</v>
      </c>
      <c r="U35" s="11" t="s">
        <v>817</v>
      </c>
      <c r="V35" s="8" t="e">
        <f>VLOOKUP(E35,#REF!,1,FALSE)</f>
        <v>#REF!</v>
      </c>
      <c r="W35" t="str">
        <f>VLOOKUP(R35,[2]Sheet1!$H$1:$H$65536,1,FALSE)</f>
        <v>3318008800879100</v>
      </c>
      <c r="Y35" t="str">
        <f t="shared" si="2"/>
        <v>CANARSIE CHLDHD CTR--Program Code: 9100</v>
      </c>
      <c r="Z35" s="9">
        <v>662001990044</v>
      </c>
      <c r="AA35" t="s">
        <v>531</v>
      </c>
      <c r="AB35" t="s">
        <v>531</v>
      </c>
    </row>
    <row r="36" spans="1:28" x14ac:dyDescent="0.25">
      <c r="A36" s="10">
        <v>3</v>
      </c>
      <c r="B36" s="10">
        <v>1516</v>
      </c>
      <c r="C36" s="10" t="s">
        <v>527</v>
      </c>
      <c r="D36" s="10">
        <v>47680</v>
      </c>
      <c r="E36" s="9">
        <v>800000069771</v>
      </c>
      <c r="F36" t="s">
        <v>684</v>
      </c>
      <c r="G36" t="s">
        <v>539</v>
      </c>
      <c r="I36" t="s">
        <v>818</v>
      </c>
      <c r="J36">
        <v>9160</v>
      </c>
      <c r="K36" t="s">
        <v>529</v>
      </c>
      <c r="L36" t="s">
        <v>531</v>
      </c>
      <c r="M36" t="s">
        <v>530</v>
      </c>
      <c r="N36" t="s">
        <v>530</v>
      </c>
      <c r="O36" t="s">
        <v>530</v>
      </c>
      <c r="P36" t="s">
        <v>531</v>
      </c>
      <c r="Q36" s="5">
        <f t="shared" si="0"/>
        <v>4</v>
      </c>
      <c r="R36" s="8" t="str">
        <f t="shared" si="1"/>
        <v>8000000697719160</v>
      </c>
      <c r="S36" s="8" t="str">
        <f>VLOOKUP(R36,'RSU Provider 14-15'!Q:Q,1,)</f>
        <v>8000000697719160</v>
      </c>
      <c r="T36" s="8" t="e">
        <f>VLOOKUP(R36,#REF!,1,)</f>
        <v>#REF!</v>
      </c>
      <c r="U36" s="11" t="s">
        <v>817</v>
      </c>
      <c r="V36" s="8" t="e">
        <f>VLOOKUP(E36,#REF!,1,FALSE)</f>
        <v>#REF!</v>
      </c>
      <c r="W36" t="str">
        <f>VLOOKUP(R36,[2]Sheet1!$H$1:$H$65536,1,FALSE)</f>
        <v>8000000697719160</v>
      </c>
      <c r="Y36" t="str">
        <f t="shared" si="2"/>
        <v>CHILDREN'S DEVELOPMENT GROUP--Program Code: 9160</v>
      </c>
      <c r="Z36" s="9">
        <v>580206880021</v>
      </c>
      <c r="AA36" t="s">
        <v>531</v>
      </c>
      <c r="AB36" t="s">
        <v>531</v>
      </c>
    </row>
    <row r="37" spans="1:28" x14ac:dyDescent="0.25">
      <c r="A37" s="10">
        <v>3</v>
      </c>
      <c r="B37" s="10">
        <v>1516</v>
      </c>
      <c r="C37" s="10" t="s">
        <v>527</v>
      </c>
      <c r="D37" s="10">
        <v>43210</v>
      </c>
      <c r="E37" s="9">
        <v>261301880004</v>
      </c>
      <c r="F37" t="s">
        <v>686</v>
      </c>
      <c r="G37" t="s">
        <v>562</v>
      </c>
      <c r="I37" t="s">
        <v>818</v>
      </c>
      <c r="J37">
        <v>9165</v>
      </c>
      <c r="K37" t="s">
        <v>529</v>
      </c>
      <c r="L37" t="s">
        <v>531</v>
      </c>
      <c r="M37" t="s">
        <v>530</v>
      </c>
      <c r="N37" t="s">
        <v>530</v>
      </c>
      <c r="O37" t="s">
        <v>530</v>
      </c>
      <c r="P37" t="s">
        <v>531</v>
      </c>
      <c r="Q37" s="5">
        <f t="shared" si="0"/>
        <v>4</v>
      </c>
      <c r="R37" s="8" t="str">
        <f t="shared" si="1"/>
        <v>2613018800049165</v>
      </c>
      <c r="S37" s="8" t="str">
        <f>VLOOKUP(R37,'RSU Provider 14-15'!Q:Q,1,)</f>
        <v>2613018800049165</v>
      </c>
      <c r="T37" s="8" t="e">
        <f>VLOOKUP(R37,#REF!,1,)</f>
        <v>#REF!</v>
      </c>
      <c r="U37" s="11" t="s">
        <v>817</v>
      </c>
      <c r="V37" s="8" t="e">
        <f>VLOOKUP(E37,#REF!,1,FALSE)</f>
        <v>#REF!</v>
      </c>
      <c r="W37" t="str">
        <f>VLOOKUP(R37,[2]Sheet1!$H$1:$H$65536,1,FALSE)</f>
        <v>2613018800049165</v>
      </c>
      <c r="Y37" t="str">
        <f t="shared" si="2"/>
        <v>COMMUNICATION CTR HEARING AN--Program Code: 9165</v>
      </c>
      <c r="Z37" s="9">
        <v>580206880021</v>
      </c>
      <c r="AA37" t="s">
        <v>531</v>
      </c>
      <c r="AB37" t="s">
        <v>531</v>
      </c>
    </row>
    <row r="38" spans="1:28" x14ac:dyDescent="0.25">
      <c r="A38" s="10">
        <v>3</v>
      </c>
      <c r="B38" s="10">
        <v>1516</v>
      </c>
      <c r="C38" s="10" t="s">
        <v>527</v>
      </c>
      <c r="D38" s="10">
        <v>30550</v>
      </c>
      <c r="E38" s="9">
        <v>310400880008</v>
      </c>
      <c r="F38" t="s">
        <v>482</v>
      </c>
      <c r="G38" t="s">
        <v>558</v>
      </c>
      <c r="I38" t="s">
        <v>818</v>
      </c>
      <c r="J38">
        <v>9100</v>
      </c>
      <c r="K38" t="s">
        <v>529</v>
      </c>
      <c r="L38" t="s">
        <v>531</v>
      </c>
      <c r="M38" t="s">
        <v>530</v>
      </c>
      <c r="N38" t="s">
        <v>530</v>
      </c>
      <c r="O38" t="s">
        <v>531</v>
      </c>
      <c r="P38" t="s">
        <v>530</v>
      </c>
      <c r="Q38" s="5">
        <f t="shared" si="0"/>
        <v>3</v>
      </c>
      <c r="R38" s="8" t="str">
        <f t="shared" si="1"/>
        <v>3104008800089100</v>
      </c>
      <c r="S38" s="8" t="str">
        <f>VLOOKUP(R38,'RSU Provider 14-15'!Q:Q,1,)</f>
        <v>3104008800089100</v>
      </c>
      <c r="T38" s="8" t="e">
        <f>VLOOKUP(R38,#REF!,1,)</f>
        <v>#REF!</v>
      </c>
      <c r="U38" s="11" t="s">
        <v>817</v>
      </c>
      <c r="V38" s="8" t="e">
        <f>VLOOKUP(E38,#REF!,1,FALSE)</f>
        <v>#REF!</v>
      </c>
      <c r="W38" t="str">
        <f>VLOOKUP(R38,[2]Sheet1!$H$1:$H$65536,1,FALSE)</f>
        <v>3104008800089100</v>
      </c>
      <c r="Y38" t="str">
        <f t="shared" si="2"/>
        <v>COMMUNITY EDUCATION SERVICES--Program Code: 9100</v>
      </c>
      <c r="Z38" s="9">
        <v>580206880021</v>
      </c>
      <c r="AA38" t="s">
        <v>531</v>
      </c>
      <c r="AB38" t="s">
        <v>531</v>
      </c>
    </row>
    <row r="39" spans="1:28" x14ac:dyDescent="0.25">
      <c r="A39" s="10">
        <v>3</v>
      </c>
      <c r="B39" s="10">
        <v>1516</v>
      </c>
      <c r="C39" s="10" t="s">
        <v>527</v>
      </c>
      <c r="D39" s="10">
        <v>30550</v>
      </c>
      <c r="E39" s="9">
        <v>310400880008</v>
      </c>
      <c r="F39" t="s">
        <v>482</v>
      </c>
      <c r="G39" t="s">
        <v>558</v>
      </c>
      <c r="I39" t="s">
        <v>818</v>
      </c>
      <c r="J39">
        <v>9160</v>
      </c>
      <c r="K39" t="s">
        <v>529</v>
      </c>
      <c r="L39" t="s">
        <v>531</v>
      </c>
      <c r="M39" t="s">
        <v>530</v>
      </c>
      <c r="N39" t="s">
        <v>530</v>
      </c>
      <c r="O39" t="s">
        <v>530</v>
      </c>
      <c r="P39" t="s">
        <v>531</v>
      </c>
      <c r="Q39" s="5">
        <f t="shared" si="0"/>
        <v>4</v>
      </c>
      <c r="R39" s="8" t="str">
        <f t="shared" si="1"/>
        <v>3104008800089160</v>
      </c>
      <c r="S39" s="8" t="str">
        <f>VLOOKUP(R39,'RSU Provider 14-15'!Q:Q,1,)</f>
        <v>3104008800089160</v>
      </c>
      <c r="T39" s="8" t="e">
        <f>VLOOKUP(R39,#REF!,1,)</f>
        <v>#REF!</v>
      </c>
      <c r="U39" s="11" t="s">
        <v>817</v>
      </c>
      <c r="V39" s="8" t="e">
        <f>VLOOKUP(E39,#REF!,1,FALSE)</f>
        <v>#REF!</v>
      </c>
      <c r="W39" t="str">
        <f>VLOOKUP(R39,[2]Sheet1!$H$1:$H$65536,1,FALSE)</f>
        <v>3104008800089160</v>
      </c>
      <c r="Y39" t="str">
        <f t="shared" si="2"/>
        <v>COMMUNITY EDUCATION SERVICES--Program Code: 9160</v>
      </c>
      <c r="Z39" s="9">
        <v>580206880021</v>
      </c>
      <c r="AA39" t="s">
        <v>531</v>
      </c>
      <c r="AB39" t="s">
        <v>531</v>
      </c>
    </row>
    <row r="40" spans="1:28" x14ac:dyDescent="0.25">
      <c r="A40" s="10">
        <v>3</v>
      </c>
      <c r="B40" s="10">
        <v>1516</v>
      </c>
      <c r="C40" s="10" t="s">
        <v>527</v>
      </c>
      <c r="D40" s="10">
        <v>11560</v>
      </c>
      <c r="E40" s="9">
        <v>620803880221</v>
      </c>
      <c r="F40" t="s">
        <v>447</v>
      </c>
      <c r="G40" t="s">
        <v>539</v>
      </c>
      <c r="I40" t="s">
        <v>818</v>
      </c>
      <c r="J40">
        <v>9100</v>
      </c>
      <c r="K40" t="s">
        <v>529</v>
      </c>
      <c r="L40" t="s">
        <v>531</v>
      </c>
      <c r="M40" t="s">
        <v>530</v>
      </c>
      <c r="N40" t="s">
        <v>530</v>
      </c>
      <c r="O40" t="s">
        <v>531</v>
      </c>
      <c r="P40" t="s">
        <v>530</v>
      </c>
      <c r="Q40" s="5">
        <f t="shared" si="0"/>
        <v>3</v>
      </c>
      <c r="R40" s="8" t="str">
        <f t="shared" si="1"/>
        <v>6208038802219100</v>
      </c>
      <c r="S40" s="8" t="str">
        <f>VLOOKUP(R40,'RSU Provider 14-15'!Q:Q,1,)</f>
        <v>6208038802219100</v>
      </c>
      <c r="T40" s="8" t="e">
        <f>VLOOKUP(R40,#REF!,1,)</f>
        <v>#REF!</v>
      </c>
      <c r="U40" s="11" t="s">
        <v>817</v>
      </c>
      <c r="V40" s="8" t="e">
        <f>VLOOKUP(E40,#REF!,1,FALSE)</f>
        <v>#REF!</v>
      </c>
      <c r="W40" t="str">
        <f>VLOOKUP(R40,[2]Sheet1!$H$1:$H$65536,1,FALSE)</f>
        <v>6208038802219100</v>
      </c>
      <c r="Y40" t="str">
        <f t="shared" si="2"/>
        <v>EARLY EDUCATION CENTER--Program Code: 9100</v>
      </c>
      <c r="Z40" s="9">
        <v>130801996542</v>
      </c>
      <c r="AA40" t="s">
        <v>531</v>
      </c>
      <c r="AB40" t="s">
        <v>531</v>
      </c>
    </row>
    <row r="41" spans="1:28" x14ac:dyDescent="0.25">
      <c r="A41" s="10">
        <v>3</v>
      </c>
      <c r="B41" s="10">
        <v>1516</v>
      </c>
      <c r="C41" s="10" t="s">
        <v>527</v>
      </c>
      <c r="D41" s="10">
        <v>11560</v>
      </c>
      <c r="E41" s="9">
        <v>620803880221</v>
      </c>
      <c r="F41" t="s">
        <v>447</v>
      </c>
      <c r="G41" t="s">
        <v>539</v>
      </c>
      <c r="I41" t="s">
        <v>818</v>
      </c>
      <c r="J41">
        <v>9160</v>
      </c>
      <c r="K41" t="s">
        <v>529</v>
      </c>
      <c r="L41" t="s">
        <v>531</v>
      </c>
      <c r="M41" t="s">
        <v>530</v>
      </c>
      <c r="N41" t="s">
        <v>530</v>
      </c>
      <c r="O41" t="s">
        <v>530</v>
      </c>
      <c r="P41" t="s">
        <v>531</v>
      </c>
      <c r="Q41" s="5">
        <f t="shared" si="0"/>
        <v>4</v>
      </c>
      <c r="R41" s="8" t="str">
        <f t="shared" si="1"/>
        <v>6208038802219160</v>
      </c>
      <c r="S41" s="8" t="str">
        <f>VLOOKUP(R41,'RSU Provider 14-15'!Q:Q,1,)</f>
        <v>6208038802219160</v>
      </c>
      <c r="T41" s="8" t="e">
        <f>VLOOKUP(R41,#REF!,1,)</f>
        <v>#REF!</v>
      </c>
      <c r="U41" s="11" t="s">
        <v>817</v>
      </c>
      <c r="V41" s="8" t="e">
        <f>VLOOKUP(E41,#REF!,1,FALSE)</f>
        <v>#REF!</v>
      </c>
      <c r="W41" t="str">
        <f>VLOOKUP(R41,[2]Sheet1!$H$1:$H$65536,1,FALSE)</f>
        <v>6208038802219160</v>
      </c>
      <c r="Y41" t="str">
        <f t="shared" si="2"/>
        <v>EARLY EDUCATION CENTER--Program Code: 9160</v>
      </c>
      <c r="Z41" s="9">
        <v>121901880078</v>
      </c>
      <c r="AA41" t="s">
        <v>531</v>
      </c>
      <c r="AB41" t="s">
        <v>531</v>
      </c>
    </row>
    <row r="42" spans="1:28" x14ac:dyDescent="0.25">
      <c r="A42" s="10">
        <v>3</v>
      </c>
      <c r="B42" s="10">
        <v>1516</v>
      </c>
      <c r="C42" s="10" t="s">
        <v>527</v>
      </c>
      <c r="D42" s="10">
        <v>11560</v>
      </c>
      <c r="E42" s="9">
        <v>620803880221</v>
      </c>
      <c r="F42" t="s">
        <v>447</v>
      </c>
      <c r="G42" t="s">
        <v>539</v>
      </c>
      <c r="I42" t="s">
        <v>818</v>
      </c>
      <c r="J42">
        <v>9165</v>
      </c>
      <c r="K42" t="s">
        <v>529</v>
      </c>
      <c r="L42" t="s">
        <v>531</v>
      </c>
      <c r="M42" t="s">
        <v>530</v>
      </c>
      <c r="N42" t="s">
        <v>530</v>
      </c>
      <c r="O42" t="s">
        <v>530</v>
      </c>
      <c r="P42" t="s">
        <v>531</v>
      </c>
      <c r="Q42" s="5">
        <f t="shared" si="0"/>
        <v>4</v>
      </c>
      <c r="R42" s="8" t="str">
        <f t="shared" si="1"/>
        <v>6208038802219165</v>
      </c>
      <c r="S42" s="8" t="str">
        <f>VLOOKUP(R42,'RSU Provider 14-15'!Q:Q,1,)</f>
        <v>6208038802219165</v>
      </c>
      <c r="T42" s="8" t="e">
        <f>VLOOKUP(R42,#REF!,1,)</f>
        <v>#REF!</v>
      </c>
      <c r="U42" s="11" t="s">
        <v>817</v>
      </c>
      <c r="V42" s="8" t="e">
        <f>VLOOKUP(E42,#REF!,1,FALSE)</f>
        <v>#REF!</v>
      </c>
      <c r="W42" t="str">
        <f>VLOOKUP(R42,[2]Sheet1!$H$1:$H$65536,1,FALSE)</f>
        <v>6208038802219165</v>
      </c>
      <c r="Y42" t="str">
        <f t="shared" si="2"/>
        <v>EARLY EDUCATION CENTER--Program Code: 9165</v>
      </c>
      <c r="Z42" s="9">
        <v>160101880181</v>
      </c>
      <c r="AA42" t="s">
        <v>531</v>
      </c>
      <c r="AB42" t="s">
        <v>531</v>
      </c>
    </row>
    <row r="43" spans="1:28" x14ac:dyDescent="0.25">
      <c r="A43" s="10">
        <v>3</v>
      </c>
      <c r="B43" s="10">
        <v>1516</v>
      </c>
      <c r="C43" s="10" t="s">
        <v>527</v>
      </c>
      <c r="D43" s="10">
        <v>45950</v>
      </c>
      <c r="E43" s="9">
        <v>800000059944</v>
      </c>
      <c r="F43" t="s">
        <v>506</v>
      </c>
      <c r="G43" t="s">
        <v>539</v>
      </c>
      <c r="I43" t="s">
        <v>818</v>
      </c>
      <c r="J43">
        <v>9160</v>
      </c>
      <c r="K43" t="s">
        <v>529</v>
      </c>
      <c r="L43" t="s">
        <v>531</v>
      </c>
      <c r="M43" t="s">
        <v>530</v>
      </c>
      <c r="N43" t="s">
        <v>530</v>
      </c>
      <c r="O43" t="s">
        <v>530</v>
      </c>
      <c r="P43" t="s">
        <v>531</v>
      </c>
      <c r="Q43" s="5">
        <f t="shared" si="0"/>
        <v>4</v>
      </c>
      <c r="R43" s="8" t="str">
        <f t="shared" si="1"/>
        <v>8000000599449160</v>
      </c>
      <c r="S43" s="8" t="str">
        <f>VLOOKUP(R43,'RSU Provider 14-15'!Q:Q,1,)</f>
        <v>8000000599449160</v>
      </c>
      <c r="T43" s="8" t="e">
        <f>VLOOKUP(R43,#REF!,1,)</f>
        <v>#REF!</v>
      </c>
      <c r="U43" s="11" t="s">
        <v>817</v>
      </c>
      <c r="V43" s="8" t="e">
        <f>VLOOKUP(E43,#REF!,1,FALSE)</f>
        <v>#REF!</v>
      </c>
      <c r="W43" t="str">
        <f>VLOOKUP(R43,[2]Sheet1!$H$1:$H$65536,1,FALSE)</f>
        <v>8000000599449160</v>
      </c>
      <c r="Y43" t="str">
        <f t="shared" si="2"/>
        <v>EAST END KIDS THERAPY--Program Code: 9160</v>
      </c>
      <c r="Z43" s="9">
        <v>240401880043</v>
      </c>
      <c r="AA43" t="s">
        <v>531</v>
      </c>
      <c r="AB43" t="s">
        <v>531</v>
      </c>
    </row>
    <row r="44" spans="1:28" x14ac:dyDescent="0.25">
      <c r="A44" s="10">
        <v>3</v>
      </c>
      <c r="B44" s="10">
        <v>1516</v>
      </c>
      <c r="C44" s="10" t="s">
        <v>527</v>
      </c>
      <c r="D44" s="10">
        <v>44590</v>
      </c>
      <c r="E44" s="9">
        <v>800000058305</v>
      </c>
      <c r="F44" t="s">
        <v>693</v>
      </c>
      <c r="G44" t="s">
        <v>562</v>
      </c>
      <c r="I44" t="s">
        <v>818</v>
      </c>
      <c r="J44">
        <v>9160</v>
      </c>
      <c r="K44" t="s">
        <v>529</v>
      </c>
      <c r="L44" t="s">
        <v>531</v>
      </c>
      <c r="M44" t="s">
        <v>530</v>
      </c>
      <c r="N44" t="s">
        <v>530</v>
      </c>
      <c r="O44" t="s">
        <v>530</v>
      </c>
      <c r="P44" t="s">
        <v>531</v>
      </c>
      <c r="Q44" s="5">
        <f t="shared" si="0"/>
        <v>4</v>
      </c>
      <c r="R44" s="8" t="str">
        <f t="shared" si="1"/>
        <v>8000000583059160</v>
      </c>
      <c r="S44" s="8" t="str">
        <f>VLOOKUP(R44,'RSU Provider 14-15'!Q:Q,1,)</f>
        <v>8000000583059160</v>
      </c>
      <c r="T44" s="23" t="e">
        <f>VLOOKUP(R44,#REF!,1,)</f>
        <v>#REF!</v>
      </c>
      <c r="U44" s="11" t="s">
        <v>817</v>
      </c>
      <c r="V44" s="8" t="e">
        <f>VLOOKUP(E44,#REF!,1,FALSE)</f>
        <v>#REF!</v>
      </c>
      <c r="W44" t="str">
        <f>VLOOKUP(R44,[2]Sheet1!$H$1:$H$65536,1,FALSE)</f>
        <v>8000000583059160</v>
      </c>
      <c r="Y44" t="str">
        <f t="shared" si="2"/>
        <v>GANRORMIC, INC., DBA WEE CAN--Program Code: 9160</v>
      </c>
      <c r="Z44" s="9">
        <v>240401880043</v>
      </c>
      <c r="AA44" t="s">
        <v>531</v>
      </c>
      <c r="AB44" t="s">
        <v>531</v>
      </c>
    </row>
    <row r="45" spans="1:28" x14ac:dyDescent="0.25">
      <c r="A45" s="10">
        <v>3</v>
      </c>
      <c r="B45" s="10">
        <v>1516</v>
      </c>
      <c r="C45" s="10" t="s">
        <v>527</v>
      </c>
      <c r="D45" s="10">
        <v>81670</v>
      </c>
      <c r="E45" s="9">
        <v>331800880145</v>
      </c>
      <c r="F45" t="s">
        <v>476</v>
      </c>
      <c r="G45" t="s">
        <v>534</v>
      </c>
      <c r="I45" t="s">
        <v>818</v>
      </c>
      <c r="J45">
        <v>9100</v>
      </c>
      <c r="K45" t="s">
        <v>529</v>
      </c>
      <c r="L45" t="s">
        <v>531</v>
      </c>
      <c r="M45" t="s">
        <v>530</v>
      </c>
      <c r="N45" t="s">
        <v>530</v>
      </c>
      <c r="O45" t="s">
        <v>531</v>
      </c>
      <c r="P45" t="s">
        <v>530</v>
      </c>
      <c r="Q45" s="5">
        <f t="shared" si="0"/>
        <v>3</v>
      </c>
      <c r="R45" s="8" t="str">
        <f t="shared" si="1"/>
        <v>3318008801459100</v>
      </c>
      <c r="S45" s="8" t="str">
        <f>VLOOKUP(R45,'RSU Provider 14-15'!Q:Q,1,)</f>
        <v>3318008801459100</v>
      </c>
      <c r="T45" s="8" t="e">
        <f>VLOOKUP(R45,#REF!,1,)</f>
        <v>#REF!</v>
      </c>
      <c r="U45" s="11" t="s">
        <v>817</v>
      </c>
      <c r="V45" s="8" t="e">
        <f>VLOOKUP(E45,#REF!,1,FALSE)</f>
        <v>#REF!</v>
      </c>
      <c r="W45" t="str">
        <f>VLOOKUP(R45,[2]Sheet1!$H$1:$H$65536,1,FALSE)</f>
        <v>3318008801459100</v>
      </c>
      <c r="Y45" t="str">
        <f t="shared" si="2"/>
        <v>H/C,HC INC--Program Code: 9100</v>
      </c>
      <c r="Z45" s="9">
        <v>240401880043</v>
      </c>
      <c r="AA45" t="s">
        <v>531</v>
      </c>
      <c r="AB45" t="s">
        <v>531</v>
      </c>
    </row>
    <row r="46" spans="1:28" x14ac:dyDescent="0.25">
      <c r="A46" s="10">
        <v>3</v>
      </c>
      <c r="B46" s="10">
        <v>1516</v>
      </c>
      <c r="C46" s="10" t="s">
        <v>527</v>
      </c>
      <c r="D46" s="10">
        <v>81670</v>
      </c>
      <c r="E46" s="9">
        <v>331800880145</v>
      </c>
      <c r="F46" t="s">
        <v>476</v>
      </c>
      <c r="G46" t="s">
        <v>534</v>
      </c>
      <c r="I46" t="s">
        <v>818</v>
      </c>
      <c r="J46">
        <v>9160</v>
      </c>
      <c r="K46" t="s">
        <v>529</v>
      </c>
      <c r="L46" t="s">
        <v>531</v>
      </c>
      <c r="M46" t="s">
        <v>530</v>
      </c>
      <c r="N46" t="s">
        <v>530</v>
      </c>
      <c r="O46" t="s">
        <v>530</v>
      </c>
      <c r="P46" t="s">
        <v>531</v>
      </c>
      <c r="Q46" s="5">
        <f t="shared" si="0"/>
        <v>4</v>
      </c>
      <c r="R46" s="8" t="str">
        <f t="shared" si="1"/>
        <v>3318008801459160</v>
      </c>
      <c r="S46" s="8" t="str">
        <f>VLOOKUP(R46,'RSU Provider 14-15'!Q:Q,1,)</f>
        <v>3318008801459160</v>
      </c>
      <c r="T46" s="8" t="e">
        <f>VLOOKUP(R46,#REF!,1,)</f>
        <v>#REF!</v>
      </c>
      <c r="U46" s="11" t="s">
        <v>817</v>
      </c>
      <c r="V46" s="8" t="e">
        <f>VLOOKUP(E46,#REF!,1,FALSE)</f>
        <v>#REF!</v>
      </c>
      <c r="W46" t="str">
        <f>VLOOKUP(R46,[2]Sheet1!$H$1:$H$65536,1,FALSE)</f>
        <v>3318008801459160</v>
      </c>
      <c r="Y46" t="str">
        <f t="shared" si="2"/>
        <v>H/C,HC INC--Program Code: 9160</v>
      </c>
      <c r="Z46" s="9">
        <v>240401880043</v>
      </c>
      <c r="AA46" t="s">
        <v>531</v>
      </c>
      <c r="AB46" t="s">
        <v>531</v>
      </c>
    </row>
    <row r="47" spans="1:28" x14ac:dyDescent="0.25">
      <c r="A47" s="10">
        <v>3</v>
      </c>
      <c r="B47" s="10">
        <v>1516</v>
      </c>
      <c r="C47" s="10" t="s">
        <v>527</v>
      </c>
      <c r="D47" s="10">
        <v>11360</v>
      </c>
      <c r="E47" s="9">
        <v>580212880166</v>
      </c>
      <c r="F47" t="s">
        <v>642</v>
      </c>
      <c r="G47" t="s">
        <v>545</v>
      </c>
      <c r="I47" t="s">
        <v>818</v>
      </c>
      <c r="J47">
        <v>9103</v>
      </c>
      <c r="K47" t="s">
        <v>529</v>
      </c>
      <c r="L47" t="s">
        <v>531</v>
      </c>
      <c r="M47" t="s">
        <v>530</v>
      </c>
      <c r="N47" t="s">
        <v>530</v>
      </c>
      <c r="O47" t="s">
        <v>531</v>
      </c>
      <c r="P47" t="s">
        <v>530</v>
      </c>
      <c r="Q47" s="5">
        <f t="shared" si="0"/>
        <v>3</v>
      </c>
      <c r="R47" s="8" t="str">
        <f t="shared" si="1"/>
        <v>5802128801669103</v>
      </c>
      <c r="S47" s="8" t="str">
        <f>VLOOKUP(R47,'RSU Provider 14-15'!Q:Q,1,)</f>
        <v>5802128801669103</v>
      </c>
      <c r="T47" s="8" t="e">
        <f>VLOOKUP(R47,#REF!,1,)</f>
        <v>#REF!</v>
      </c>
      <c r="U47" s="11" t="s">
        <v>817</v>
      </c>
      <c r="V47" s="8" t="e">
        <f>VLOOKUP(E47,#REF!,1,FALSE)</f>
        <v>#REF!</v>
      </c>
      <c r="W47" t="str">
        <f>VLOOKUP(R47,[2]Sheet1!$H$1:$H$65536,1,FALSE)</f>
        <v>5802128801669103</v>
      </c>
      <c r="Y47" t="str">
        <f t="shared" si="2"/>
        <v>JUST KIDS EARLY CHILDHOOD CE--Program Code: 9103</v>
      </c>
      <c r="Z47" s="9">
        <v>441000997719</v>
      </c>
      <c r="AA47" t="s">
        <v>531</v>
      </c>
      <c r="AB47" t="s">
        <v>531</v>
      </c>
    </row>
    <row r="48" spans="1:28" x14ac:dyDescent="0.25">
      <c r="A48" s="10">
        <v>3</v>
      </c>
      <c r="B48" s="10">
        <v>1516</v>
      </c>
      <c r="C48" s="10" t="s">
        <v>527</v>
      </c>
      <c r="D48" s="10">
        <v>11360</v>
      </c>
      <c r="E48" s="9">
        <v>580212880166</v>
      </c>
      <c r="F48" t="s">
        <v>642</v>
      </c>
      <c r="G48" t="s">
        <v>545</v>
      </c>
      <c r="I48" t="s">
        <v>818</v>
      </c>
      <c r="J48">
        <v>9115</v>
      </c>
      <c r="K48" t="s">
        <v>529</v>
      </c>
      <c r="L48" t="s">
        <v>531</v>
      </c>
      <c r="M48" t="s">
        <v>530</v>
      </c>
      <c r="N48" t="s">
        <v>530</v>
      </c>
      <c r="O48" t="s">
        <v>531</v>
      </c>
      <c r="P48" t="s">
        <v>530</v>
      </c>
      <c r="Q48" s="5">
        <f t="shared" si="0"/>
        <v>3</v>
      </c>
      <c r="R48" s="8" t="str">
        <f t="shared" si="1"/>
        <v>5802128801669115</v>
      </c>
      <c r="S48" s="8" t="str">
        <f>VLOOKUP(R48,'RSU Provider 14-15'!Q:Q,1,)</f>
        <v>5802128801669115</v>
      </c>
      <c r="T48" s="8" t="e">
        <f>VLOOKUP(R48,#REF!,1,)</f>
        <v>#REF!</v>
      </c>
      <c r="U48" s="11" t="s">
        <v>817</v>
      </c>
      <c r="V48" s="8" t="e">
        <f>VLOOKUP(E48,#REF!,1,FALSE)</f>
        <v>#REF!</v>
      </c>
      <c r="W48" t="str">
        <f>VLOOKUP(R48,[2]Sheet1!$H$1:$H$65536,1,FALSE)</f>
        <v>5802128801669115</v>
      </c>
      <c r="Y48" t="str">
        <f t="shared" si="2"/>
        <v>JUST KIDS EARLY CHILDHOOD CE--Program Code: 9115</v>
      </c>
      <c r="Z48" s="9">
        <v>441000997719</v>
      </c>
      <c r="AA48" t="s">
        <v>531</v>
      </c>
      <c r="AB48" t="s">
        <v>531</v>
      </c>
    </row>
    <row r="49" spans="1:28" x14ac:dyDescent="0.25">
      <c r="A49" s="10">
        <v>3</v>
      </c>
      <c r="B49" s="10">
        <v>1516</v>
      </c>
      <c r="C49" s="10" t="s">
        <v>527</v>
      </c>
      <c r="D49" s="10">
        <v>11360</v>
      </c>
      <c r="E49" s="9">
        <v>580212880166</v>
      </c>
      <c r="F49" t="s">
        <v>642</v>
      </c>
      <c r="G49" t="s">
        <v>545</v>
      </c>
      <c r="I49" t="s">
        <v>818</v>
      </c>
      <c r="J49">
        <v>9160</v>
      </c>
      <c r="K49" t="s">
        <v>529</v>
      </c>
      <c r="L49" t="s">
        <v>531</v>
      </c>
      <c r="M49" t="s">
        <v>530</v>
      </c>
      <c r="N49" t="s">
        <v>530</v>
      </c>
      <c r="O49" t="s">
        <v>530</v>
      </c>
      <c r="P49" t="s">
        <v>531</v>
      </c>
      <c r="Q49" s="5">
        <f t="shared" si="0"/>
        <v>4</v>
      </c>
      <c r="R49" s="8" t="str">
        <f t="shared" si="1"/>
        <v>5802128801669160</v>
      </c>
      <c r="S49" s="8" t="str">
        <f>VLOOKUP(R49,'RSU Provider 14-15'!Q:Q,1,)</f>
        <v>5802128801669160</v>
      </c>
      <c r="T49" s="8" t="e">
        <f>VLOOKUP(R49,#REF!,1,)</f>
        <v>#REF!</v>
      </c>
      <c r="U49" s="11" t="s">
        <v>817</v>
      </c>
      <c r="V49" s="8" t="e">
        <f>VLOOKUP(E49,#REF!,1,FALSE)</f>
        <v>#REF!</v>
      </c>
      <c r="W49" t="str">
        <f>VLOOKUP(R49,[2]Sheet1!$H$1:$H$65536,1,FALSE)</f>
        <v>5802128801669160</v>
      </c>
      <c r="Y49" t="str">
        <f t="shared" si="2"/>
        <v>JUST KIDS EARLY CHILDHOOD CE--Program Code: 9160</v>
      </c>
      <c r="Z49" s="9">
        <v>441000997719</v>
      </c>
      <c r="AA49" t="s">
        <v>531</v>
      </c>
      <c r="AB49" t="s">
        <v>531</v>
      </c>
    </row>
    <row r="50" spans="1:28" x14ac:dyDescent="0.25">
      <c r="A50" s="10">
        <v>3</v>
      </c>
      <c r="B50" s="10">
        <v>1516</v>
      </c>
      <c r="C50" s="10" t="s">
        <v>527</v>
      </c>
      <c r="D50" s="10">
        <v>11360</v>
      </c>
      <c r="E50" s="9">
        <v>580212880166</v>
      </c>
      <c r="F50" t="s">
        <v>642</v>
      </c>
      <c r="G50" t="s">
        <v>545</v>
      </c>
      <c r="I50" t="s">
        <v>818</v>
      </c>
      <c r="J50">
        <v>9165</v>
      </c>
      <c r="K50" t="s">
        <v>529</v>
      </c>
      <c r="L50" t="s">
        <v>531</v>
      </c>
      <c r="M50" t="s">
        <v>530</v>
      </c>
      <c r="N50" t="s">
        <v>530</v>
      </c>
      <c r="O50" t="s">
        <v>530</v>
      </c>
      <c r="P50" t="s">
        <v>531</v>
      </c>
      <c r="Q50" s="5">
        <f t="shared" si="0"/>
        <v>4</v>
      </c>
      <c r="R50" s="8" t="str">
        <f t="shared" si="1"/>
        <v>5802128801669165</v>
      </c>
      <c r="S50" s="8" t="str">
        <f>VLOOKUP(R50,'RSU Provider 14-15'!Q:Q,1,)</f>
        <v>5802128801669165</v>
      </c>
      <c r="T50" s="8" t="e">
        <f>VLOOKUP(R50,#REF!,1,)</f>
        <v>#REF!</v>
      </c>
      <c r="U50" s="11" t="s">
        <v>817</v>
      </c>
      <c r="V50" s="8" t="e">
        <f>VLOOKUP(E50,#REF!,1,FALSE)</f>
        <v>#REF!</v>
      </c>
      <c r="W50" t="str">
        <f>VLOOKUP(R50,[2]Sheet1!$H$1:$H$65536,1,FALSE)</f>
        <v>5802128801669165</v>
      </c>
      <c r="Y50" t="str">
        <f t="shared" si="2"/>
        <v>JUST KIDS EARLY CHILDHOOD CE--Program Code: 9165</v>
      </c>
      <c r="Z50" s="9">
        <v>441000997719</v>
      </c>
      <c r="AA50" t="s">
        <v>531</v>
      </c>
      <c r="AB50" t="s">
        <v>531</v>
      </c>
    </row>
    <row r="51" spans="1:28" x14ac:dyDescent="0.25">
      <c r="A51" s="10">
        <v>3</v>
      </c>
      <c r="B51" s="10">
        <v>1516</v>
      </c>
      <c r="C51" s="10" t="s">
        <v>527</v>
      </c>
      <c r="D51" s="10">
        <v>12150</v>
      </c>
      <c r="E51" s="9">
        <v>660102997771</v>
      </c>
      <c r="F51" t="s">
        <v>363</v>
      </c>
      <c r="G51" t="s">
        <v>545</v>
      </c>
      <c r="I51" t="s">
        <v>818</v>
      </c>
      <c r="J51">
        <v>9000</v>
      </c>
      <c r="K51" t="s">
        <v>529</v>
      </c>
      <c r="L51" t="s">
        <v>530</v>
      </c>
      <c r="M51" t="s">
        <v>530</v>
      </c>
      <c r="N51" t="s">
        <v>531</v>
      </c>
      <c r="O51" t="s">
        <v>531</v>
      </c>
      <c r="P51" t="s">
        <v>530</v>
      </c>
      <c r="Q51" s="5">
        <f t="shared" si="0"/>
        <v>1</v>
      </c>
      <c r="R51" s="8" t="str">
        <f t="shared" si="1"/>
        <v>6601029977719000</v>
      </c>
      <c r="S51" s="8" t="str">
        <f>VLOOKUP(R51,'RSU Provider 14-15'!Q:Q,1,)</f>
        <v>6601029977719000</v>
      </c>
      <c r="T51" s="8" t="e">
        <f>VLOOKUP(R51,#REF!,1,)</f>
        <v>#REF!</v>
      </c>
      <c r="U51" s="11" t="s">
        <v>817</v>
      </c>
      <c r="V51" s="8" t="e">
        <f>VLOOKUP(E51,#REF!,1,FALSE)</f>
        <v>#REF!</v>
      </c>
      <c r="W51" t="str">
        <f>VLOOKUP(R51,[2]Sheet1!$H$1:$H$65536,1,FALSE)</f>
        <v>6601029977719000</v>
      </c>
      <c r="Y51" t="str">
        <f t="shared" si="2"/>
        <v>KARAFIN SCHOOL (THE), INC.--Program Code: 9000</v>
      </c>
      <c r="Z51" s="9">
        <v>450101880048</v>
      </c>
      <c r="AA51" t="s">
        <v>531</v>
      </c>
      <c r="AB51" t="s">
        <v>531</v>
      </c>
    </row>
    <row r="52" spans="1:28" x14ac:dyDescent="0.25">
      <c r="A52" s="10">
        <v>3</v>
      </c>
      <c r="B52" s="10">
        <v>1516</v>
      </c>
      <c r="C52" s="10" t="s">
        <v>527</v>
      </c>
      <c r="D52" s="10">
        <v>44440</v>
      </c>
      <c r="E52" s="9">
        <v>800000058268</v>
      </c>
      <c r="F52" t="s">
        <v>501</v>
      </c>
      <c r="G52" t="s">
        <v>556</v>
      </c>
      <c r="I52" t="s">
        <v>818</v>
      </c>
      <c r="J52">
        <v>9160</v>
      </c>
      <c r="K52" t="s">
        <v>529</v>
      </c>
      <c r="L52" t="s">
        <v>531</v>
      </c>
      <c r="M52" t="s">
        <v>530</v>
      </c>
      <c r="N52" t="s">
        <v>530</v>
      </c>
      <c r="O52" t="s">
        <v>530</v>
      </c>
      <c r="P52" t="s">
        <v>531</v>
      </c>
      <c r="Q52" s="5">
        <f t="shared" si="0"/>
        <v>4</v>
      </c>
      <c r="R52" s="8" t="str">
        <f t="shared" si="1"/>
        <v>8000000582689160</v>
      </c>
      <c r="S52" s="8" t="str">
        <f>VLOOKUP(R52,'RSU Provider 14-15'!Q:Q,1,)</f>
        <v>8000000582689160</v>
      </c>
      <c r="T52" s="8" t="e">
        <f>VLOOKUP(R52,#REF!,1,)</f>
        <v>#REF!</v>
      </c>
      <c r="U52" s="11" t="s">
        <v>817</v>
      </c>
      <c r="V52" s="8" t="e">
        <f>VLOOKUP(E52,#REF!,1,FALSE)</f>
        <v>#REF!</v>
      </c>
      <c r="W52" t="str">
        <f>VLOOKUP(R52,[2]Sheet1!$H$1:$H$65536,1,FALSE)</f>
        <v>8000000582689160</v>
      </c>
      <c r="Y52" t="str">
        <f t="shared" si="2"/>
        <v>KIDS-CENTRIC, INC.--Program Code: 9160</v>
      </c>
      <c r="Z52" s="9">
        <v>480102880082</v>
      </c>
      <c r="AA52" t="s">
        <v>531</v>
      </c>
      <c r="AB52" t="s">
        <v>531</v>
      </c>
    </row>
    <row r="53" spans="1:28" x14ac:dyDescent="0.25">
      <c r="A53" s="10">
        <v>3</v>
      </c>
      <c r="B53" s="10">
        <v>1516</v>
      </c>
      <c r="C53" s="10" t="s">
        <v>527</v>
      </c>
      <c r="D53" s="10">
        <v>26700</v>
      </c>
      <c r="E53" s="9">
        <v>353100880009</v>
      </c>
      <c r="F53" t="s">
        <v>461</v>
      </c>
      <c r="G53" t="s">
        <v>538</v>
      </c>
      <c r="I53" t="s">
        <v>818</v>
      </c>
      <c r="J53">
        <v>9100</v>
      </c>
      <c r="K53" t="s">
        <v>529</v>
      </c>
      <c r="L53" t="s">
        <v>531</v>
      </c>
      <c r="M53" t="s">
        <v>530</v>
      </c>
      <c r="N53" t="s">
        <v>530</v>
      </c>
      <c r="O53" t="s">
        <v>531</v>
      </c>
      <c r="P53" t="s">
        <v>530</v>
      </c>
      <c r="Q53" s="5">
        <f t="shared" si="0"/>
        <v>3</v>
      </c>
      <c r="R53" s="8" t="str">
        <f t="shared" si="1"/>
        <v>3531008800099100</v>
      </c>
      <c r="S53" s="8" t="str">
        <f>VLOOKUP(R53,'RSU Provider 14-15'!Q:Q,1,)</f>
        <v>3531008800099100</v>
      </c>
      <c r="T53" s="8" t="e">
        <f>VLOOKUP(R53,#REF!,1,)</f>
        <v>#REF!</v>
      </c>
      <c r="U53" s="11" t="s">
        <v>817</v>
      </c>
      <c r="V53" s="8" t="e">
        <f>VLOOKUP(E53,#REF!,1,FALSE)</f>
        <v>#REF!</v>
      </c>
      <c r="W53" t="str">
        <f>VLOOKUP(R53,[2]Sheet1!$H$1:$H$65536,1,FALSE)</f>
        <v>3531008800099100</v>
      </c>
      <c r="Y53" t="str">
        <f t="shared" si="2"/>
        <v>LITTLE LAMB PRESCHOOL--Program Code: 9100</v>
      </c>
      <c r="Z53" s="9">
        <v>480102880082</v>
      </c>
      <c r="AA53" t="s">
        <v>531</v>
      </c>
      <c r="AB53" t="s">
        <v>531</v>
      </c>
    </row>
    <row r="54" spans="1:28" x14ac:dyDescent="0.25">
      <c r="A54" s="10">
        <v>3</v>
      </c>
      <c r="B54" s="10">
        <v>1516</v>
      </c>
      <c r="C54" s="10" t="s">
        <v>527</v>
      </c>
      <c r="D54" s="10">
        <v>26700</v>
      </c>
      <c r="E54" s="9">
        <v>353100880009</v>
      </c>
      <c r="F54" t="s">
        <v>461</v>
      </c>
      <c r="G54" t="s">
        <v>538</v>
      </c>
      <c r="I54" t="s">
        <v>818</v>
      </c>
      <c r="J54">
        <v>9115</v>
      </c>
      <c r="K54" t="s">
        <v>529</v>
      </c>
      <c r="L54" t="s">
        <v>531</v>
      </c>
      <c r="M54" t="s">
        <v>530</v>
      </c>
      <c r="N54" t="s">
        <v>530</v>
      </c>
      <c r="O54" t="s">
        <v>531</v>
      </c>
      <c r="P54" t="s">
        <v>530</v>
      </c>
      <c r="Q54" s="5">
        <f t="shared" si="0"/>
        <v>3</v>
      </c>
      <c r="R54" s="8" t="str">
        <f t="shared" si="1"/>
        <v>3531008800099115</v>
      </c>
      <c r="S54" s="8" t="str">
        <f>VLOOKUP(R54,'RSU Provider 14-15'!Q:Q,1,)</f>
        <v>3531008800099115</v>
      </c>
      <c r="T54" s="8" t="e">
        <f>VLOOKUP(R54,#REF!,1,)</f>
        <v>#REF!</v>
      </c>
      <c r="U54" s="11" t="s">
        <v>817</v>
      </c>
      <c r="V54" s="8" t="e">
        <f>VLOOKUP(E54,#REF!,1,FALSE)</f>
        <v>#REF!</v>
      </c>
      <c r="W54" t="str">
        <f>VLOOKUP(R54,[2]Sheet1!$H$1:$H$65536,1,FALSE)</f>
        <v>3531008800099115</v>
      </c>
      <c r="Y54" t="str">
        <f t="shared" si="2"/>
        <v>LITTLE LAMB PRESCHOOL--Program Code: 9115</v>
      </c>
      <c r="Z54" s="9">
        <v>500308990003</v>
      </c>
      <c r="AA54" t="s">
        <v>531</v>
      </c>
      <c r="AB54" t="s">
        <v>531</v>
      </c>
    </row>
    <row r="55" spans="1:28" x14ac:dyDescent="0.25">
      <c r="A55" s="10">
        <v>3</v>
      </c>
      <c r="B55" s="10">
        <v>1516</v>
      </c>
      <c r="C55" s="10" t="s">
        <v>527</v>
      </c>
      <c r="D55" s="10">
        <v>26700</v>
      </c>
      <c r="E55" s="9">
        <v>353100880009</v>
      </c>
      <c r="F55" t="s">
        <v>461</v>
      </c>
      <c r="G55" t="s">
        <v>538</v>
      </c>
      <c r="I55" t="s">
        <v>818</v>
      </c>
      <c r="J55">
        <v>9165</v>
      </c>
      <c r="K55" t="s">
        <v>529</v>
      </c>
      <c r="L55" t="s">
        <v>531</v>
      </c>
      <c r="M55" t="s">
        <v>530</v>
      </c>
      <c r="N55" t="s">
        <v>530</v>
      </c>
      <c r="O55" t="s">
        <v>530</v>
      </c>
      <c r="P55" t="s">
        <v>531</v>
      </c>
      <c r="Q55" s="5">
        <f t="shared" si="0"/>
        <v>4</v>
      </c>
      <c r="R55" s="8" t="str">
        <f t="shared" si="1"/>
        <v>3531008800099165</v>
      </c>
      <c r="S55" s="8" t="str">
        <f>VLOOKUP(R55,'RSU Provider 14-15'!Q:Q,1,)</f>
        <v>3531008800099165</v>
      </c>
      <c r="T55" s="8" t="e">
        <f>VLOOKUP(R55,#REF!,1,)</f>
        <v>#REF!</v>
      </c>
      <c r="U55" s="11" t="s">
        <v>817</v>
      </c>
      <c r="V55" s="8" t="e">
        <f>VLOOKUP(E55,#REF!,1,FALSE)</f>
        <v>#REF!</v>
      </c>
      <c r="W55" t="str">
        <f>VLOOKUP(R55,[2]Sheet1!$H$1:$H$65536,1,FALSE)</f>
        <v>3531008800099165</v>
      </c>
      <c r="Y55" t="str">
        <f t="shared" si="2"/>
        <v>LITTLE LAMB PRESCHOOL--Program Code: 9165</v>
      </c>
      <c r="Z55" s="9">
        <v>500308990003</v>
      </c>
      <c r="AA55" t="s">
        <v>531</v>
      </c>
      <c r="AB55" t="s">
        <v>531</v>
      </c>
    </row>
    <row r="56" spans="1:28" x14ac:dyDescent="0.25">
      <c r="A56" s="10">
        <v>3</v>
      </c>
      <c r="B56" s="10">
        <v>1516</v>
      </c>
      <c r="C56" s="10" t="s">
        <v>527</v>
      </c>
      <c r="D56" s="10">
        <v>12640</v>
      </c>
      <c r="E56" s="9">
        <v>342600880365</v>
      </c>
      <c r="F56" t="s">
        <v>645</v>
      </c>
      <c r="G56" t="s">
        <v>539</v>
      </c>
      <c r="I56" t="s">
        <v>818</v>
      </c>
      <c r="J56">
        <v>9100</v>
      </c>
      <c r="K56" t="s">
        <v>529</v>
      </c>
      <c r="L56" t="s">
        <v>531</v>
      </c>
      <c r="M56" t="s">
        <v>530</v>
      </c>
      <c r="N56" t="s">
        <v>530</v>
      </c>
      <c r="O56" t="s">
        <v>531</v>
      </c>
      <c r="P56" t="s">
        <v>530</v>
      </c>
      <c r="Q56" s="5">
        <f t="shared" si="0"/>
        <v>3</v>
      </c>
      <c r="R56" s="8" t="str">
        <f t="shared" si="1"/>
        <v>3426008803659100</v>
      </c>
      <c r="S56" s="8" t="str">
        <f>VLOOKUP(R56,'RSU Provider 14-15'!Q:Q,1,)</f>
        <v>3426008803659100</v>
      </c>
      <c r="T56" s="8" t="e">
        <f>VLOOKUP(R56,#REF!,1,)</f>
        <v>#REF!</v>
      </c>
      <c r="U56" s="11" t="s">
        <v>817</v>
      </c>
      <c r="V56" s="8" t="e">
        <f>VLOOKUP(E56,#REF!,1,FALSE)</f>
        <v>#REF!</v>
      </c>
      <c r="W56" t="str">
        <f>VLOOKUP(R56,[2]Sheet1!$H$1:$H$65536,1,FALSE)</f>
        <v>3426008803659100</v>
      </c>
      <c r="Y56" t="str">
        <f t="shared" si="2"/>
        <v>LITTLE MEADOWS EARLY CHILDHO--Program Code: 9100</v>
      </c>
      <c r="Z56" s="9">
        <v>500308990003</v>
      </c>
      <c r="AA56" t="s">
        <v>531</v>
      </c>
      <c r="AB56" t="s">
        <v>531</v>
      </c>
    </row>
    <row r="57" spans="1:28" x14ac:dyDescent="0.25">
      <c r="A57" s="10">
        <v>3</v>
      </c>
      <c r="B57" s="10">
        <v>1516</v>
      </c>
      <c r="C57" s="10" t="s">
        <v>527</v>
      </c>
      <c r="D57" s="10">
        <v>12640</v>
      </c>
      <c r="E57" s="9">
        <v>342600880365</v>
      </c>
      <c r="F57" t="s">
        <v>645</v>
      </c>
      <c r="G57" t="s">
        <v>539</v>
      </c>
      <c r="I57" t="s">
        <v>818</v>
      </c>
      <c r="J57">
        <v>9115</v>
      </c>
      <c r="K57" t="s">
        <v>529</v>
      </c>
      <c r="L57" t="s">
        <v>531</v>
      </c>
      <c r="M57" t="s">
        <v>530</v>
      </c>
      <c r="N57" t="s">
        <v>530</v>
      </c>
      <c r="O57" t="s">
        <v>531</v>
      </c>
      <c r="P57" t="s">
        <v>530</v>
      </c>
      <c r="Q57" s="5">
        <f t="shared" si="0"/>
        <v>3</v>
      </c>
      <c r="R57" s="8" t="str">
        <f t="shared" si="1"/>
        <v>3426008803659115</v>
      </c>
      <c r="S57" s="8" t="str">
        <f>VLOOKUP(R57,'RSU Provider 14-15'!Q:Q,1,)</f>
        <v>3426008803659115</v>
      </c>
      <c r="T57" s="8" t="e">
        <f>VLOOKUP(R57,#REF!,1,)</f>
        <v>#REF!</v>
      </c>
      <c r="U57" s="11" t="s">
        <v>817</v>
      </c>
      <c r="V57" s="8" t="e">
        <f>VLOOKUP(E57,#REF!,1,FALSE)</f>
        <v>#REF!</v>
      </c>
      <c r="W57" t="str">
        <f>VLOOKUP(R57,[2]Sheet1!$H$1:$H$65536,1,FALSE)</f>
        <v>3426008803659115</v>
      </c>
      <c r="Y57" t="str">
        <f t="shared" si="2"/>
        <v>LITTLE MEADOWS EARLY CHILDHO--Program Code: 9115</v>
      </c>
      <c r="Z57" s="9">
        <v>500308990003</v>
      </c>
      <c r="AA57" t="s">
        <v>531</v>
      </c>
      <c r="AB57" t="s">
        <v>531</v>
      </c>
    </row>
    <row r="58" spans="1:28" x14ac:dyDescent="0.25">
      <c r="A58" s="10">
        <v>3</v>
      </c>
      <c r="B58" s="10">
        <v>1516</v>
      </c>
      <c r="C58" s="10" t="s">
        <v>527</v>
      </c>
      <c r="D58" s="10">
        <v>12640</v>
      </c>
      <c r="E58" s="9">
        <v>342600880365</v>
      </c>
      <c r="F58" t="s">
        <v>645</v>
      </c>
      <c r="G58" t="s">
        <v>539</v>
      </c>
      <c r="I58" t="s">
        <v>818</v>
      </c>
      <c r="J58">
        <v>9161</v>
      </c>
      <c r="K58" t="s">
        <v>529</v>
      </c>
      <c r="L58" t="s">
        <v>531</v>
      </c>
      <c r="M58" t="s">
        <v>530</v>
      </c>
      <c r="N58" t="s">
        <v>530</v>
      </c>
      <c r="O58" t="s">
        <v>530</v>
      </c>
      <c r="P58" t="s">
        <v>531</v>
      </c>
      <c r="Q58" s="5">
        <f t="shared" si="0"/>
        <v>4</v>
      </c>
      <c r="R58" s="8" t="str">
        <f t="shared" si="1"/>
        <v>3426008803659161</v>
      </c>
      <c r="S58" s="8" t="str">
        <f>VLOOKUP(R58,'RSU Provider 14-15'!Q:Q,1,)</f>
        <v>3426008803659161</v>
      </c>
      <c r="T58" s="8" t="e">
        <f>VLOOKUP(R58,#REF!,1,)</f>
        <v>#REF!</v>
      </c>
      <c r="U58" s="11" t="s">
        <v>817</v>
      </c>
      <c r="V58" s="8" t="e">
        <f>VLOOKUP(E58,#REF!,1,FALSE)</f>
        <v>#REF!</v>
      </c>
      <c r="W58" t="str">
        <f>VLOOKUP(R58,[2]Sheet1!$H$1:$H$65536,1,FALSE)</f>
        <v>3426008803659161</v>
      </c>
      <c r="X58" s="16"/>
      <c r="Y58" s="16" t="str">
        <f t="shared" si="2"/>
        <v>LITTLE MEADOWS EARLY CHILDHO--Program Code: 9161</v>
      </c>
      <c r="Z58" s="15">
        <v>650101990003</v>
      </c>
      <c r="AA58" t="s">
        <v>530</v>
      </c>
      <c r="AB58" t="s">
        <v>530</v>
      </c>
    </row>
    <row r="59" spans="1:28" x14ac:dyDescent="0.25">
      <c r="A59" s="10">
        <v>3</v>
      </c>
      <c r="B59" s="10">
        <v>1516</v>
      </c>
      <c r="C59" s="10" t="s">
        <v>527</v>
      </c>
      <c r="D59" s="10">
        <v>12640</v>
      </c>
      <c r="E59" s="9">
        <v>342600880365</v>
      </c>
      <c r="F59" t="s">
        <v>645</v>
      </c>
      <c r="G59" t="s">
        <v>539</v>
      </c>
      <c r="I59" t="s">
        <v>818</v>
      </c>
      <c r="J59">
        <v>9163</v>
      </c>
      <c r="K59" t="s">
        <v>529</v>
      </c>
      <c r="L59" t="s">
        <v>531</v>
      </c>
      <c r="M59" t="s">
        <v>530</v>
      </c>
      <c r="N59" t="s">
        <v>530</v>
      </c>
      <c r="O59" t="s">
        <v>530</v>
      </c>
      <c r="P59" t="s">
        <v>531</v>
      </c>
      <c r="Q59" s="5">
        <f t="shared" si="0"/>
        <v>4</v>
      </c>
      <c r="R59" s="8" t="str">
        <f t="shared" si="1"/>
        <v>3426008803659163</v>
      </c>
      <c r="S59" s="8" t="str">
        <f>VLOOKUP(R59,'RSU Provider 14-15'!Q:Q,1,)</f>
        <v>3426008803659163</v>
      </c>
      <c r="T59" s="8" t="e">
        <f>VLOOKUP(R59,#REF!,1,)</f>
        <v>#REF!</v>
      </c>
      <c r="U59" s="11" t="s">
        <v>817</v>
      </c>
      <c r="V59" s="8" t="e">
        <f>VLOOKUP(E59,#REF!,1,FALSE)</f>
        <v>#REF!</v>
      </c>
      <c r="W59" t="str">
        <f>VLOOKUP(R59,[2]Sheet1!$H$1:$H$65536,1,FALSE)</f>
        <v>3426008803659163</v>
      </c>
      <c r="Y59" t="str">
        <f t="shared" si="2"/>
        <v>LITTLE MEADOWS EARLY CHILDHO--Program Code: 9163</v>
      </c>
      <c r="Z59" s="9">
        <v>650101990003</v>
      </c>
      <c r="AA59" t="s">
        <v>531</v>
      </c>
      <c r="AB59" t="s">
        <v>531</v>
      </c>
    </row>
    <row r="60" spans="1:28" x14ac:dyDescent="0.25">
      <c r="A60" s="10">
        <v>3</v>
      </c>
      <c r="B60" s="10">
        <v>1516</v>
      </c>
      <c r="C60" s="10" t="s">
        <v>527</v>
      </c>
      <c r="D60" s="10">
        <v>12640</v>
      </c>
      <c r="E60" s="9">
        <v>342600880365</v>
      </c>
      <c r="F60" t="s">
        <v>645</v>
      </c>
      <c r="G60" t="s">
        <v>539</v>
      </c>
      <c r="I60" t="s">
        <v>818</v>
      </c>
      <c r="J60">
        <v>9165</v>
      </c>
      <c r="K60" t="s">
        <v>529</v>
      </c>
      <c r="L60" t="s">
        <v>531</v>
      </c>
      <c r="M60" t="s">
        <v>530</v>
      </c>
      <c r="N60" t="s">
        <v>530</v>
      </c>
      <c r="O60" t="s">
        <v>530</v>
      </c>
      <c r="P60" t="s">
        <v>531</v>
      </c>
      <c r="Q60" s="5">
        <f t="shared" si="0"/>
        <v>4</v>
      </c>
      <c r="R60" s="8" t="str">
        <f t="shared" si="1"/>
        <v>3426008803659165</v>
      </c>
      <c r="S60" s="8" t="str">
        <f>VLOOKUP(R60,'RSU Provider 14-15'!Q:Q,1,)</f>
        <v>3426008803659165</v>
      </c>
      <c r="T60" s="8" t="e">
        <f>VLOOKUP(R60,#REF!,1,)</f>
        <v>#REF!</v>
      </c>
      <c r="U60" s="11" t="s">
        <v>817</v>
      </c>
      <c r="V60" s="8" t="e">
        <f>VLOOKUP(E60,#REF!,1,FALSE)</f>
        <v>#REF!</v>
      </c>
      <c r="W60" t="str">
        <f>VLOOKUP(R60,[2]Sheet1!$H$1:$H$65536,1,FALSE)</f>
        <v>3426008803659165</v>
      </c>
      <c r="Y60" t="str">
        <f t="shared" si="2"/>
        <v>LITTLE MEADOWS EARLY CHILDHO--Program Code: 9165</v>
      </c>
      <c r="Z60" s="9">
        <v>650101990003</v>
      </c>
      <c r="AA60" t="s">
        <v>531</v>
      </c>
      <c r="AB60" t="s">
        <v>531</v>
      </c>
    </row>
    <row r="61" spans="1:28" x14ac:dyDescent="0.25">
      <c r="A61" s="14">
        <v>3</v>
      </c>
      <c r="B61" s="14">
        <v>1516</v>
      </c>
      <c r="C61" s="14" t="s">
        <v>527</v>
      </c>
      <c r="D61" s="14">
        <v>12770</v>
      </c>
      <c r="E61" s="15">
        <v>332000880322</v>
      </c>
      <c r="F61" s="16" t="s">
        <v>809</v>
      </c>
      <c r="G61" s="16" t="s">
        <v>539</v>
      </c>
      <c r="H61" s="16"/>
      <c r="I61" s="16" t="s">
        <v>818</v>
      </c>
      <c r="J61" s="16">
        <v>9100</v>
      </c>
      <c r="K61" s="16" t="s">
        <v>529</v>
      </c>
      <c r="L61" s="16" t="s">
        <v>531</v>
      </c>
      <c r="M61" s="16" t="s">
        <v>530</v>
      </c>
      <c r="N61" s="16" t="s">
        <v>530</v>
      </c>
      <c r="O61" s="16" t="s">
        <v>531</v>
      </c>
      <c r="P61" s="16" t="s">
        <v>530</v>
      </c>
      <c r="Q61" s="17">
        <f t="shared" si="0"/>
        <v>3</v>
      </c>
      <c r="R61" s="18" t="str">
        <f t="shared" si="1"/>
        <v>3320008803229100</v>
      </c>
      <c r="S61" s="18" t="e">
        <f>VLOOKUP(R61,'RSU Provider 14-15'!Q:Q,1,)</f>
        <v>#N/A</v>
      </c>
      <c r="T61" s="18" t="e">
        <f>VLOOKUP(R61,#REF!,1,)</f>
        <v>#REF!</v>
      </c>
      <c r="U61" s="19" t="s">
        <v>817</v>
      </c>
      <c r="V61" s="18" t="e">
        <f>VLOOKUP(E61,#REF!,1,FALSE)</f>
        <v>#REF!</v>
      </c>
      <c r="W61" s="16" t="str">
        <f>VLOOKUP(R61,[2]Sheet1!$H$1:$H$65536,1,FALSE)</f>
        <v>3320008803229100</v>
      </c>
      <c r="Y61" t="str">
        <f t="shared" si="2"/>
        <v>MILESTONE SCHOOL FOR CHILD D--Program Code: 9100</v>
      </c>
      <c r="Z61" s="9">
        <v>650101990003</v>
      </c>
      <c r="AA61" t="s">
        <v>531</v>
      </c>
      <c r="AB61" t="s">
        <v>531</v>
      </c>
    </row>
    <row r="62" spans="1:28" x14ac:dyDescent="0.25">
      <c r="A62" s="14">
        <v>3</v>
      </c>
      <c r="B62" s="14">
        <v>1516</v>
      </c>
      <c r="C62" s="14" t="s">
        <v>527</v>
      </c>
      <c r="D62" s="14">
        <v>12770</v>
      </c>
      <c r="E62" s="15">
        <v>332000880322</v>
      </c>
      <c r="F62" s="16" t="s">
        <v>809</v>
      </c>
      <c r="G62" s="16" t="s">
        <v>539</v>
      </c>
      <c r="H62" s="16"/>
      <c r="I62" s="16" t="s">
        <v>818</v>
      </c>
      <c r="J62" s="16">
        <v>9160</v>
      </c>
      <c r="K62" s="16" t="s">
        <v>529</v>
      </c>
      <c r="L62" s="16" t="s">
        <v>531</v>
      </c>
      <c r="M62" s="16" t="s">
        <v>530</v>
      </c>
      <c r="N62" s="16" t="s">
        <v>530</v>
      </c>
      <c r="O62" s="16" t="s">
        <v>530</v>
      </c>
      <c r="P62" s="16" t="s">
        <v>531</v>
      </c>
      <c r="Q62" s="17">
        <f t="shared" si="0"/>
        <v>4</v>
      </c>
      <c r="R62" s="18" t="str">
        <f t="shared" si="1"/>
        <v>3320008803229160</v>
      </c>
      <c r="S62" s="18" t="e">
        <f>VLOOKUP(R62,'RSU Provider 14-15'!Q:Q,1,)</f>
        <v>#N/A</v>
      </c>
      <c r="T62" s="18" t="e">
        <f>VLOOKUP(R62,#REF!,1,)</f>
        <v>#REF!</v>
      </c>
      <c r="U62" s="19" t="s">
        <v>817</v>
      </c>
      <c r="V62" s="18" t="e">
        <f>VLOOKUP(E62,#REF!,1,FALSE)</f>
        <v>#REF!</v>
      </c>
      <c r="W62" s="16" t="str">
        <f>VLOOKUP(R62,[2]Sheet1!$H$1:$H$65536,1,FALSE)</f>
        <v>3320008803229160</v>
      </c>
      <c r="Y62" t="str">
        <f t="shared" si="2"/>
        <v>MILESTONE SCHOOL FOR CHILD D--Program Code: 9160</v>
      </c>
      <c r="Z62" s="9">
        <v>650101990003</v>
      </c>
      <c r="AA62" t="s">
        <v>531</v>
      </c>
      <c r="AB62" t="s">
        <v>531</v>
      </c>
    </row>
    <row r="63" spans="1:28" x14ac:dyDescent="0.25">
      <c r="A63" s="10">
        <v>3</v>
      </c>
      <c r="B63" s="10">
        <v>1516</v>
      </c>
      <c r="C63" s="10" t="s">
        <v>527</v>
      </c>
      <c r="D63" s="10">
        <v>48610</v>
      </c>
      <c r="E63" s="9">
        <v>800000058077</v>
      </c>
      <c r="F63" t="s">
        <v>498</v>
      </c>
      <c r="G63" t="s">
        <v>571</v>
      </c>
      <c r="I63" t="s">
        <v>818</v>
      </c>
      <c r="J63">
        <v>9100</v>
      </c>
      <c r="K63" t="s">
        <v>529</v>
      </c>
      <c r="L63" t="s">
        <v>531</v>
      </c>
      <c r="M63" t="s">
        <v>530</v>
      </c>
      <c r="N63" t="s">
        <v>530</v>
      </c>
      <c r="O63" t="s">
        <v>531</v>
      </c>
      <c r="P63" t="s">
        <v>530</v>
      </c>
      <c r="Q63" s="5">
        <f t="shared" si="0"/>
        <v>3</v>
      </c>
      <c r="R63" s="8" t="str">
        <f t="shared" si="1"/>
        <v>8000000580779100</v>
      </c>
      <c r="S63" s="8" t="str">
        <f>VLOOKUP(R63,'RSU Provider 14-15'!Q:Q,1,)</f>
        <v>8000000580779100</v>
      </c>
      <c r="T63" s="8" t="e">
        <f>VLOOKUP(R63,#REF!,1,)</f>
        <v>#REF!</v>
      </c>
      <c r="U63" s="11" t="s">
        <v>817</v>
      </c>
      <c r="V63" s="8" t="e">
        <f>VLOOKUP(E63,#REF!,1,FALSE)</f>
        <v>#REF!</v>
      </c>
      <c r="W63" t="str">
        <f>VLOOKUP(R63,[2]Sheet1!$H$1:$H$65536,1,FALSE)</f>
        <v>8000000580779100</v>
      </c>
      <c r="Y63" t="str">
        <f t="shared" si="2"/>
        <v>NORTH COUNTRY KIDS, INC.--Program Code: 9100</v>
      </c>
      <c r="Z63" s="9">
        <v>680601880327</v>
      </c>
      <c r="AA63" t="s">
        <v>531</v>
      </c>
      <c r="AB63" t="s">
        <v>531</v>
      </c>
    </row>
    <row r="64" spans="1:28" x14ac:dyDescent="0.25">
      <c r="A64" s="10">
        <v>3</v>
      </c>
      <c r="B64" s="10">
        <v>1516</v>
      </c>
      <c r="C64" s="10" t="s">
        <v>527</v>
      </c>
      <c r="D64" s="10">
        <v>48610</v>
      </c>
      <c r="E64" s="9">
        <v>800000058077</v>
      </c>
      <c r="F64" t="s">
        <v>498</v>
      </c>
      <c r="G64" t="s">
        <v>571</v>
      </c>
      <c r="I64" t="s">
        <v>818</v>
      </c>
      <c r="J64">
        <v>9160</v>
      </c>
      <c r="K64" t="s">
        <v>529</v>
      </c>
      <c r="L64" t="s">
        <v>531</v>
      </c>
      <c r="M64" t="s">
        <v>530</v>
      </c>
      <c r="N64" t="s">
        <v>530</v>
      </c>
      <c r="O64" t="s">
        <v>530</v>
      </c>
      <c r="P64" t="s">
        <v>531</v>
      </c>
      <c r="Q64" s="5">
        <f t="shared" si="0"/>
        <v>4</v>
      </c>
      <c r="R64" s="8" t="str">
        <f t="shared" si="1"/>
        <v>8000000580779160</v>
      </c>
      <c r="S64" s="8" t="str">
        <f>VLOOKUP(R64,'RSU Provider 14-15'!Q:Q,1,)</f>
        <v>8000000580779160</v>
      </c>
      <c r="T64" s="8" t="e">
        <f>VLOOKUP(R64,#REF!,1,)</f>
        <v>#REF!</v>
      </c>
      <c r="U64" s="11" t="s">
        <v>817</v>
      </c>
      <c r="V64" s="8" t="e">
        <f>VLOOKUP(E64,#REF!,1,FALSE)</f>
        <v>#REF!</v>
      </c>
      <c r="W64" t="str">
        <f>VLOOKUP(R64,[2]Sheet1!$H$1:$H$65536,1,FALSE)</f>
        <v>8000000580779160</v>
      </c>
      <c r="Y64" t="str">
        <f t="shared" si="2"/>
        <v>NORTH COUNTRY KIDS, INC.--Program Code: 9160</v>
      </c>
      <c r="Z64" s="9">
        <v>680601880327</v>
      </c>
      <c r="AA64" t="s">
        <v>531</v>
      </c>
      <c r="AB64" t="s">
        <v>531</v>
      </c>
    </row>
    <row r="65" spans="1:28" x14ac:dyDescent="0.25">
      <c r="A65" s="14">
        <v>3</v>
      </c>
      <c r="B65" s="14">
        <v>1516</v>
      </c>
      <c r="C65" s="14" t="s">
        <v>527</v>
      </c>
      <c r="D65" s="14">
        <v>13140</v>
      </c>
      <c r="E65" s="15">
        <v>353100880167</v>
      </c>
      <c r="F65" s="16" t="s">
        <v>795</v>
      </c>
      <c r="G65" s="16" t="s">
        <v>538</v>
      </c>
      <c r="H65" s="16"/>
      <c r="I65" s="16" t="s">
        <v>818</v>
      </c>
      <c r="J65" s="16">
        <v>9100</v>
      </c>
      <c r="K65" s="16" t="s">
        <v>529</v>
      </c>
      <c r="L65" s="16" t="s">
        <v>531</v>
      </c>
      <c r="M65" s="16" t="s">
        <v>530</v>
      </c>
      <c r="N65" s="16" t="s">
        <v>530</v>
      </c>
      <c r="O65" s="16" t="s">
        <v>531</v>
      </c>
      <c r="P65" s="16" t="s">
        <v>530</v>
      </c>
      <c r="Q65" s="17">
        <f t="shared" si="0"/>
        <v>3</v>
      </c>
      <c r="R65" s="18" t="str">
        <f t="shared" si="1"/>
        <v>3531008801679100</v>
      </c>
      <c r="S65" s="18" t="e">
        <f>VLOOKUP(R65,'RSU Provider 14-15'!Q:Q,1,)</f>
        <v>#N/A</v>
      </c>
      <c r="T65" s="18" t="e">
        <f>VLOOKUP(R65,#REF!,1,)</f>
        <v>#REF!</v>
      </c>
      <c r="U65" s="19" t="s">
        <v>817</v>
      </c>
      <c r="V65" s="18" t="e">
        <f>VLOOKUP(E65,#REF!,1,FALSE)</f>
        <v>#REF!</v>
      </c>
      <c r="W65" s="16" t="str">
        <f>VLOOKUP(R65,[2]Sheet1!$H$1:$H$65536,1,FALSE)</f>
        <v>3531008801679100</v>
      </c>
      <c r="Y65" t="str">
        <f t="shared" si="2"/>
        <v>OUR P.L.A.C.E. SCHOOL--Program Code: 9100</v>
      </c>
      <c r="Z65" s="9">
        <v>680601880327</v>
      </c>
      <c r="AA65" t="s">
        <v>531</v>
      </c>
      <c r="AB65" t="s">
        <v>531</v>
      </c>
    </row>
    <row r="66" spans="1:28" x14ac:dyDescent="0.25">
      <c r="A66" s="14">
        <v>3</v>
      </c>
      <c r="B66" s="14">
        <v>1516</v>
      </c>
      <c r="C66" s="14" t="s">
        <v>527</v>
      </c>
      <c r="D66" s="14">
        <v>13140</v>
      </c>
      <c r="E66" s="15">
        <v>353100880167</v>
      </c>
      <c r="F66" s="16" t="s">
        <v>795</v>
      </c>
      <c r="G66" s="16" t="s">
        <v>538</v>
      </c>
      <c r="H66" s="16"/>
      <c r="I66" s="16" t="s">
        <v>818</v>
      </c>
      <c r="J66" s="16">
        <v>9115</v>
      </c>
      <c r="K66" s="16" t="s">
        <v>529</v>
      </c>
      <c r="L66" s="16" t="s">
        <v>531</v>
      </c>
      <c r="M66" s="16" t="s">
        <v>530</v>
      </c>
      <c r="N66" s="16" t="s">
        <v>530</v>
      </c>
      <c r="O66" s="16" t="s">
        <v>531</v>
      </c>
      <c r="P66" s="16" t="s">
        <v>530</v>
      </c>
      <c r="Q66" s="17">
        <f t="shared" ref="Q66:Q129" si="3">IF(AND(N66="Y",A66&lt;5),1,IF(AND(N66="Y", A66=6),2,IF(AND(L66="Y",O66="Y"),3,IF(AND(L66="Y",P66="Y"),4,IF(AND(L66="Y",M66="Y"),5,IF(AND(N66="Y",A66=8),6,IF(AND(N66="Y",A66=7),7)))))))</f>
        <v>3</v>
      </c>
      <c r="R66" s="18" t="str">
        <f t="shared" ref="R66:R129" si="4">CONCATENATE(E66,J66)</f>
        <v>3531008801679115</v>
      </c>
      <c r="S66" s="18" t="e">
        <f>VLOOKUP(R66,'RSU Provider 14-15'!Q:Q,1,)</f>
        <v>#N/A</v>
      </c>
      <c r="T66" s="18" t="e">
        <f>VLOOKUP(R66,#REF!,1,)</f>
        <v>#REF!</v>
      </c>
      <c r="U66" s="19" t="s">
        <v>817</v>
      </c>
      <c r="V66" s="18" t="e">
        <f>VLOOKUP(E66,#REF!,1,FALSE)</f>
        <v>#REF!</v>
      </c>
      <c r="W66" s="16" t="str">
        <f>VLOOKUP(R66,[2]Sheet1!$H$1:$H$65536,1,FALSE)</f>
        <v>3531008801679115</v>
      </c>
      <c r="Y66" t="str">
        <f t="shared" si="2"/>
        <v>OUR P.L.A.C.E. SCHOOL--Program Code: 9115</v>
      </c>
      <c r="Z66" s="9">
        <v>620901999364</v>
      </c>
      <c r="AA66" t="s">
        <v>531</v>
      </c>
      <c r="AB66" t="s">
        <v>531</v>
      </c>
    </row>
    <row r="67" spans="1:28" x14ac:dyDescent="0.25">
      <c r="A67" s="10">
        <v>3</v>
      </c>
      <c r="B67" s="10">
        <v>1516</v>
      </c>
      <c r="C67" s="10" t="s">
        <v>527</v>
      </c>
      <c r="D67" s="10">
        <v>28900</v>
      </c>
      <c r="E67" s="9">
        <v>342500880007</v>
      </c>
      <c r="F67" t="s">
        <v>469</v>
      </c>
      <c r="G67" t="s">
        <v>542</v>
      </c>
      <c r="I67" t="s">
        <v>818</v>
      </c>
      <c r="J67">
        <v>9100</v>
      </c>
      <c r="K67" t="s">
        <v>529</v>
      </c>
      <c r="L67" t="s">
        <v>531</v>
      </c>
      <c r="M67" t="s">
        <v>530</v>
      </c>
      <c r="N67" t="s">
        <v>530</v>
      </c>
      <c r="O67" t="s">
        <v>531</v>
      </c>
      <c r="P67" t="s">
        <v>530</v>
      </c>
      <c r="Q67" s="5">
        <f t="shared" si="3"/>
        <v>3</v>
      </c>
      <c r="R67" s="8" t="str">
        <f t="shared" si="4"/>
        <v>3425008800079100</v>
      </c>
      <c r="S67" s="8" t="str">
        <f>VLOOKUP(R67,'RSU Provider 14-15'!Q:Q,1,)</f>
        <v>3425008800079100</v>
      </c>
      <c r="T67" s="8" t="e">
        <f>VLOOKUP(R67,#REF!,1,)</f>
        <v>#REF!</v>
      </c>
      <c r="U67" s="11" t="s">
        <v>817</v>
      </c>
      <c r="V67" s="8" t="e">
        <f>VLOOKUP(E67,#REF!,1,FALSE)</f>
        <v>#REF!</v>
      </c>
      <c r="W67" t="str">
        <f>VLOOKUP(R67,[2]Sheet1!$H$1:$H$65536,1,FALSE)</f>
        <v>3425008800079100</v>
      </c>
      <c r="Y67" t="str">
        <f t="shared" si="2"/>
        <v>POSITIVE BEGINNINGS INC--Program Code: 9100</v>
      </c>
      <c r="Z67" s="9">
        <v>620901999364</v>
      </c>
      <c r="AA67" t="s">
        <v>531</v>
      </c>
      <c r="AB67" t="s">
        <v>531</v>
      </c>
    </row>
    <row r="68" spans="1:28" x14ac:dyDescent="0.25">
      <c r="A68" s="10">
        <v>3</v>
      </c>
      <c r="B68" s="10">
        <v>1516</v>
      </c>
      <c r="C68" s="10" t="s">
        <v>527</v>
      </c>
      <c r="D68" s="10">
        <v>28900</v>
      </c>
      <c r="E68" s="9">
        <v>342500880007</v>
      </c>
      <c r="F68" t="s">
        <v>469</v>
      </c>
      <c r="G68" t="s">
        <v>542</v>
      </c>
      <c r="I68" t="s">
        <v>818</v>
      </c>
      <c r="J68">
        <v>9115</v>
      </c>
      <c r="K68" t="s">
        <v>529</v>
      </c>
      <c r="L68" t="s">
        <v>531</v>
      </c>
      <c r="M68" t="s">
        <v>530</v>
      </c>
      <c r="N68" t="s">
        <v>530</v>
      </c>
      <c r="O68" t="s">
        <v>531</v>
      </c>
      <c r="P68" t="s">
        <v>530</v>
      </c>
      <c r="Q68" s="5">
        <f t="shared" si="3"/>
        <v>3</v>
      </c>
      <c r="R68" s="8" t="str">
        <f t="shared" si="4"/>
        <v>3425008800079115</v>
      </c>
      <c r="S68" s="8" t="str">
        <f>VLOOKUP(R68,'RSU Provider 14-15'!Q:Q,1,)</f>
        <v>3425008800079115</v>
      </c>
      <c r="T68" s="8" t="e">
        <f>VLOOKUP(R68,#REF!,1,)</f>
        <v>#REF!</v>
      </c>
      <c r="U68" s="11" t="s">
        <v>817</v>
      </c>
      <c r="V68" s="8" t="e">
        <f>VLOOKUP(E68,#REF!,1,FALSE)</f>
        <v>#REF!</v>
      </c>
      <c r="W68" t="str">
        <f>VLOOKUP(R68,[2]Sheet1!$H$1:$H$65536,1,FALSE)</f>
        <v>3425008800079115</v>
      </c>
      <c r="Y68" t="str">
        <f t="shared" ref="Y68:Y131" si="5">CONCATENATE(F68,U68,I68,J68)</f>
        <v>POSITIVE BEGINNINGS INC--Program Code: 9115</v>
      </c>
      <c r="Z68" s="9">
        <v>620901999364</v>
      </c>
      <c r="AA68" t="s">
        <v>531</v>
      </c>
      <c r="AB68" t="s">
        <v>531</v>
      </c>
    </row>
    <row r="69" spans="1:28" x14ac:dyDescent="0.25">
      <c r="A69" s="10">
        <v>3</v>
      </c>
      <c r="B69" s="10">
        <v>1516</v>
      </c>
      <c r="C69" s="10" t="s">
        <v>527</v>
      </c>
      <c r="D69" s="10">
        <v>28900</v>
      </c>
      <c r="E69" s="9">
        <v>342500880007</v>
      </c>
      <c r="F69" t="s">
        <v>469</v>
      </c>
      <c r="G69" t="s">
        <v>542</v>
      </c>
      <c r="I69" t="s">
        <v>818</v>
      </c>
      <c r="J69">
        <v>9165</v>
      </c>
      <c r="K69" t="s">
        <v>529</v>
      </c>
      <c r="L69" t="s">
        <v>531</v>
      </c>
      <c r="M69" t="s">
        <v>530</v>
      </c>
      <c r="N69" t="s">
        <v>530</v>
      </c>
      <c r="O69" t="s">
        <v>530</v>
      </c>
      <c r="P69" t="s">
        <v>531</v>
      </c>
      <c r="Q69" s="5">
        <f t="shared" si="3"/>
        <v>4</v>
      </c>
      <c r="R69" s="8" t="str">
        <f t="shared" si="4"/>
        <v>3425008800079165</v>
      </c>
      <c r="S69" s="8" t="str">
        <f>VLOOKUP(R69,'RSU Provider 14-15'!Q:Q,1,)</f>
        <v>3425008800079165</v>
      </c>
      <c r="T69" s="8" t="e">
        <f>VLOOKUP(R69,#REF!,1,)</f>
        <v>#REF!</v>
      </c>
      <c r="U69" s="11" t="s">
        <v>817</v>
      </c>
      <c r="V69" s="8" t="e">
        <f>VLOOKUP(E69,#REF!,1,FALSE)</f>
        <v>#REF!</v>
      </c>
      <c r="W69" t="str">
        <f>VLOOKUP(R69,[2]Sheet1!$H$1:$H$65536,1,FALSE)</f>
        <v>3425008800079165</v>
      </c>
      <c r="Y69" t="str">
        <f t="shared" si="5"/>
        <v>POSITIVE BEGINNINGS INC--Program Code: 9165</v>
      </c>
      <c r="Z69" s="9">
        <v>800000056022</v>
      </c>
      <c r="AA69" t="s">
        <v>531</v>
      </c>
      <c r="AB69" t="s">
        <v>531</v>
      </c>
    </row>
    <row r="70" spans="1:28" x14ac:dyDescent="0.25">
      <c r="A70" s="14">
        <v>3</v>
      </c>
      <c r="B70" s="14">
        <v>1516</v>
      </c>
      <c r="C70" s="14" t="s">
        <v>527</v>
      </c>
      <c r="D70" s="14">
        <v>11800</v>
      </c>
      <c r="E70" s="15">
        <v>342700880296</v>
      </c>
      <c r="F70" s="16" t="s">
        <v>658</v>
      </c>
      <c r="G70" s="16" t="s">
        <v>538</v>
      </c>
      <c r="H70" s="16"/>
      <c r="I70" s="16" t="s">
        <v>818</v>
      </c>
      <c r="J70" s="16">
        <v>9100</v>
      </c>
      <c r="K70" s="16" t="s">
        <v>529</v>
      </c>
      <c r="L70" s="16" t="s">
        <v>531</v>
      </c>
      <c r="M70" s="16" t="s">
        <v>530</v>
      </c>
      <c r="N70" s="16" t="s">
        <v>530</v>
      </c>
      <c r="O70" s="16" t="s">
        <v>531</v>
      </c>
      <c r="P70" s="16" t="s">
        <v>530</v>
      </c>
      <c r="Q70" s="17">
        <f t="shared" si="3"/>
        <v>3</v>
      </c>
      <c r="R70" s="18" t="str">
        <f t="shared" si="4"/>
        <v>3427008802969100</v>
      </c>
      <c r="S70" s="18" t="str">
        <f>VLOOKUP(R70,'RSU Provider 14-15'!Q:Q,1,)</f>
        <v>3427008802969100</v>
      </c>
      <c r="T70" s="18" t="e">
        <f>VLOOKUP(R70,#REF!,1,)</f>
        <v>#REF!</v>
      </c>
      <c r="U70" s="19" t="s">
        <v>817</v>
      </c>
      <c r="V70" s="18" t="e">
        <f>VLOOKUP(E70,#REF!,1,FALSE)</f>
        <v>#REF!</v>
      </c>
      <c r="W70" s="16" t="str">
        <f>VLOOKUP(R70,[2]Sheet1!$H$1:$H$65536,1,FALSE)</f>
        <v>3427008802969100</v>
      </c>
      <c r="Y70" t="str">
        <f t="shared" si="5"/>
        <v>S.K.I.P.--Program Code: 9100</v>
      </c>
      <c r="Z70" s="9">
        <v>140702997805</v>
      </c>
      <c r="AA70" t="s">
        <v>531</v>
      </c>
      <c r="AB70" t="s">
        <v>531</v>
      </c>
    </row>
    <row r="71" spans="1:28" x14ac:dyDescent="0.25">
      <c r="A71" s="10">
        <v>3</v>
      </c>
      <c r="B71" s="10">
        <v>1516</v>
      </c>
      <c r="C71" s="10" t="s">
        <v>527</v>
      </c>
      <c r="D71" s="10">
        <v>11650</v>
      </c>
      <c r="E71" s="9">
        <v>662300997808</v>
      </c>
      <c r="F71" t="s">
        <v>586</v>
      </c>
      <c r="G71" t="s">
        <v>528</v>
      </c>
      <c r="I71" t="s">
        <v>818</v>
      </c>
      <c r="J71">
        <v>9000</v>
      </c>
      <c r="K71" t="s">
        <v>529</v>
      </c>
      <c r="L71" t="s">
        <v>530</v>
      </c>
      <c r="M71" t="s">
        <v>530</v>
      </c>
      <c r="N71" t="s">
        <v>531</v>
      </c>
      <c r="O71" t="s">
        <v>531</v>
      </c>
      <c r="P71" t="s">
        <v>530</v>
      </c>
      <c r="Q71" s="5">
        <f t="shared" si="3"/>
        <v>1</v>
      </c>
      <c r="R71" s="8" t="str">
        <f t="shared" si="4"/>
        <v>6623009978089000</v>
      </c>
      <c r="S71" s="8" t="str">
        <f>VLOOKUP(R71,'RSU Provider 14-15'!Q:Q,1,)</f>
        <v>6623009978089000</v>
      </c>
      <c r="T71" s="8" t="e">
        <f>VLOOKUP(R71,#REF!,1,)</f>
        <v>#REF!</v>
      </c>
      <c r="U71" s="11" t="s">
        <v>817</v>
      </c>
      <c r="V71" s="23" t="e">
        <f>VLOOKUP(E71,#REF!,1,FALSE)</f>
        <v>#REF!</v>
      </c>
      <c r="W71" t="str">
        <f>VLOOKUP(R71,[2]Sheet1!$H$1:$H$65536,1,FALSE)</f>
        <v>6623009978089000</v>
      </c>
      <c r="Y71" t="str">
        <f t="shared" si="5"/>
        <v>SAIL AT FERNCLIFF--Program Code: 9000</v>
      </c>
      <c r="Z71" s="9">
        <v>140702997805</v>
      </c>
      <c r="AA71" t="s">
        <v>531</v>
      </c>
      <c r="AB71" t="s">
        <v>531</v>
      </c>
    </row>
    <row r="72" spans="1:28" x14ac:dyDescent="0.25">
      <c r="A72" s="10">
        <v>3</v>
      </c>
      <c r="B72" s="10">
        <v>1516</v>
      </c>
      <c r="C72" s="10" t="s">
        <v>527</v>
      </c>
      <c r="D72" s="10">
        <v>41980</v>
      </c>
      <c r="E72" s="9">
        <v>342500880004</v>
      </c>
      <c r="F72" t="s">
        <v>468</v>
      </c>
      <c r="G72" t="s">
        <v>528</v>
      </c>
      <c r="I72" t="s">
        <v>818</v>
      </c>
      <c r="J72">
        <v>9160</v>
      </c>
      <c r="K72" t="s">
        <v>529</v>
      </c>
      <c r="L72" t="s">
        <v>531</v>
      </c>
      <c r="M72" t="s">
        <v>530</v>
      </c>
      <c r="N72" t="s">
        <v>530</v>
      </c>
      <c r="O72" t="s">
        <v>530</v>
      </c>
      <c r="P72" t="s">
        <v>531</v>
      </c>
      <c r="Q72" s="5">
        <f t="shared" si="3"/>
        <v>4</v>
      </c>
      <c r="R72" s="8" t="str">
        <f t="shared" si="4"/>
        <v>3425008800049160</v>
      </c>
      <c r="S72" s="8" t="str">
        <f>VLOOKUP(R72,'RSU Provider 14-15'!Q:Q,1,)</f>
        <v>3425008800049160</v>
      </c>
      <c r="T72" s="8" t="e">
        <f>VLOOKUP(R72,#REF!,1,)</f>
        <v>#REF!</v>
      </c>
      <c r="U72" s="11" t="s">
        <v>817</v>
      </c>
      <c r="V72" s="8" t="e">
        <f>VLOOKUP(E72,#REF!,1,FALSE)</f>
        <v>#REF!</v>
      </c>
      <c r="W72" t="str">
        <f>VLOOKUP(R72,[2]Sheet1!$H$1:$H$65536,1,FALSE)</f>
        <v>3425008800049160</v>
      </c>
      <c r="Y72" t="str">
        <f t="shared" si="5"/>
        <v>SESAME SPROUT INC--Program Code: 9160</v>
      </c>
      <c r="Z72" s="9">
        <v>140702997805</v>
      </c>
      <c r="AA72" t="s">
        <v>531</v>
      </c>
      <c r="AB72" t="s">
        <v>531</v>
      </c>
    </row>
    <row r="73" spans="1:28" x14ac:dyDescent="0.25">
      <c r="A73" s="10">
        <v>3</v>
      </c>
      <c r="B73" s="10">
        <v>1516</v>
      </c>
      <c r="C73" s="10" t="s">
        <v>527</v>
      </c>
      <c r="D73" s="10">
        <v>41980</v>
      </c>
      <c r="E73" s="9">
        <v>342500880004</v>
      </c>
      <c r="F73" t="s">
        <v>468</v>
      </c>
      <c r="G73" t="s">
        <v>528</v>
      </c>
      <c r="I73" t="s">
        <v>818</v>
      </c>
      <c r="J73">
        <v>9165</v>
      </c>
      <c r="K73" t="s">
        <v>529</v>
      </c>
      <c r="L73" t="s">
        <v>531</v>
      </c>
      <c r="M73" t="s">
        <v>530</v>
      </c>
      <c r="N73" t="s">
        <v>530</v>
      </c>
      <c r="O73" t="s">
        <v>530</v>
      </c>
      <c r="P73" t="s">
        <v>531</v>
      </c>
      <c r="Q73" s="5">
        <f t="shared" si="3"/>
        <v>4</v>
      </c>
      <c r="R73" s="8" t="str">
        <f t="shared" si="4"/>
        <v>3425008800049165</v>
      </c>
      <c r="S73" s="8" t="str">
        <f>VLOOKUP(R73,'RSU Provider 14-15'!Q:Q,1,)</f>
        <v>3425008800049165</v>
      </c>
      <c r="T73" s="8" t="e">
        <f>VLOOKUP(R73,#REF!,1,)</f>
        <v>#REF!</v>
      </c>
      <c r="U73" s="11" t="s">
        <v>817</v>
      </c>
      <c r="V73" s="8" t="e">
        <f>VLOOKUP(E73,#REF!,1,FALSE)</f>
        <v>#REF!</v>
      </c>
      <c r="W73" t="str">
        <f>VLOOKUP(R73,[2]Sheet1!$H$1:$H$65536,1,FALSE)</f>
        <v>3425008800049165</v>
      </c>
      <c r="Y73" t="str">
        <f t="shared" si="5"/>
        <v>SESAME SPROUT INC--Program Code: 9165</v>
      </c>
      <c r="Z73" s="9">
        <v>310200880357</v>
      </c>
      <c r="AA73" t="s">
        <v>531</v>
      </c>
      <c r="AB73" t="s">
        <v>531</v>
      </c>
    </row>
    <row r="74" spans="1:28" x14ac:dyDescent="0.25">
      <c r="A74" s="10">
        <v>3</v>
      </c>
      <c r="B74" s="10">
        <v>1516</v>
      </c>
      <c r="C74" s="10" t="s">
        <v>527</v>
      </c>
      <c r="D74" s="10">
        <v>30060</v>
      </c>
      <c r="E74" s="9">
        <v>461300880003</v>
      </c>
      <c r="F74" t="s">
        <v>459</v>
      </c>
      <c r="G74" t="s">
        <v>534</v>
      </c>
      <c r="I74" t="s">
        <v>818</v>
      </c>
      <c r="J74">
        <v>9160</v>
      </c>
      <c r="K74" t="s">
        <v>529</v>
      </c>
      <c r="L74" t="s">
        <v>531</v>
      </c>
      <c r="M74" t="s">
        <v>530</v>
      </c>
      <c r="N74" t="s">
        <v>530</v>
      </c>
      <c r="O74" t="s">
        <v>530</v>
      </c>
      <c r="P74" t="s">
        <v>531</v>
      </c>
      <c r="Q74" s="5">
        <f t="shared" si="3"/>
        <v>4</v>
      </c>
      <c r="R74" s="8" t="str">
        <f t="shared" si="4"/>
        <v>4613008800039160</v>
      </c>
      <c r="S74" s="8" t="str">
        <f>VLOOKUP(R74,'RSU Provider 14-15'!Q:Q,1,)</f>
        <v>4613008800039160</v>
      </c>
      <c r="T74" s="8" t="e">
        <f>VLOOKUP(R74,#REF!,1,)</f>
        <v>#REF!</v>
      </c>
      <c r="U74" s="11" t="s">
        <v>817</v>
      </c>
      <c r="V74" s="8" t="e">
        <f>VLOOKUP(E74,#REF!,1,FALSE)</f>
        <v>#REF!</v>
      </c>
      <c r="W74" t="str">
        <f>VLOOKUP(R74,[2]Sheet1!$H$1:$H$65536,1,FALSE)</f>
        <v>4613008800039160</v>
      </c>
      <c r="Y74" t="str">
        <f t="shared" si="5"/>
        <v>SPECIAL PROGRAMS INC--Program Code: 9160</v>
      </c>
      <c r="Z74" s="9">
        <v>310200880357</v>
      </c>
      <c r="AA74" t="s">
        <v>531</v>
      </c>
      <c r="AB74" t="s">
        <v>531</v>
      </c>
    </row>
    <row r="75" spans="1:28" x14ac:dyDescent="0.25">
      <c r="A75" s="10">
        <v>3</v>
      </c>
      <c r="B75" s="10">
        <v>1516</v>
      </c>
      <c r="C75" s="10" t="s">
        <v>527</v>
      </c>
      <c r="D75" s="10">
        <v>30060</v>
      </c>
      <c r="E75" s="9">
        <v>461300880003</v>
      </c>
      <c r="F75" t="s">
        <v>459</v>
      </c>
      <c r="G75" t="s">
        <v>534</v>
      </c>
      <c r="I75" t="s">
        <v>818</v>
      </c>
      <c r="J75">
        <v>9165</v>
      </c>
      <c r="K75" t="s">
        <v>529</v>
      </c>
      <c r="L75" t="s">
        <v>531</v>
      </c>
      <c r="M75" t="s">
        <v>530</v>
      </c>
      <c r="N75" t="s">
        <v>530</v>
      </c>
      <c r="O75" t="s">
        <v>530</v>
      </c>
      <c r="P75" t="s">
        <v>531</v>
      </c>
      <c r="Q75" s="5">
        <f t="shared" si="3"/>
        <v>4</v>
      </c>
      <c r="R75" s="8" t="str">
        <f t="shared" si="4"/>
        <v>4613008800039165</v>
      </c>
      <c r="S75" s="8" t="str">
        <f>VLOOKUP(R75,'RSU Provider 14-15'!Q:Q,1,)</f>
        <v>4613008800039165</v>
      </c>
      <c r="T75" s="8" t="e">
        <f>VLOOKUP(R75,#REF!,1,)</f>
        <v>#REF!</v>
      </c>
      <c r="U75" s="11" t="s">
        <v>817</v>
      </c>
      <c r="V75" s="8" t="e">
        <f>VLOOKUP(E75,#REF!,1,FALSE)</f>
        <v>#REF!</v>
      </c>
      <c r="W75" t="str">
        <f>VLOOKUP(R75,[2]Sheet1!$H$1:$H$65536,1,FALSE)</f>
        <v>4613008800039165</v>
      </c>
      <c r="Y75" t="str">
        <f t="shared" si="5"/>
        <v>SPECIAL PROGRAMS INC--Program Code: 9165</v>
      </c>
      <c r="Z75" s="9">
        <v>280504880006</v>
      </c>
      <c r="AA75" t="s">
        <v>531</v>
      </c>
      <c r="AB75" t="s">
        <v>531</v>
      </c>
    </row>
    <row r="76" spans="1:28" x14ac:dyDescent="0.25">
      <c r="A76" s="10">
        <v>3</v>
      </c>
      <c r="B76" s="10">
        <v>1516</v>
      </c>
      <c r="C76" s="10" t="s">
        <v>527</v>
      </c>
      <c r="D76" s="10">
        <v>44880</v>
      </c>
      <c r="E76" s="9">
        <v>800000059232</v>
      </c>
      <c r="F76" s="22" t="s">
        <v>703</v>
      </c>
      <c r="G76" t="s">
        <v>571</v>
      </c>
      <c r="I76" t="s">
        <v>818</v>
      </c>
      <c r="J76">
        <v>9160</v>
      </c>
      <c r="K76" t="s">
        <v>529</v>
      </c>
      <c r="L76" t="s">
        <v>531</v>
      </c>
      <c r="M76" t="s">
        <v>530</v>
      </c>
      <c r="N76" t="s">
        <v>530</v>
      </c>
      <c r="O76" t="s">
        <v>530</v>
      </c>
      <c r="P76" t="s">
        <v>531</v>
      </c>
      <c r="Q76" s="5">
        <f t="shared" si="3"/>
        <v>4</v>
      </c>
      <c r="R76" s="8" t="str">
        <f t="shared" si="4"/>
        <v>8000000592329160</v>
      </c>
      <c r="S76" s="8" t="str">
        <f>VLOOKUP(R76,'RSU Provider 14-15'!Q:Q,1,)</f>
        <v>8000000592329160</v>
      </c>
      <c r="T76" s="8" t="e">
        <f>VLOOKUP(R76,#REF!,1,)</f>
        <v>#REF!</v>
      </c>
      <c r="U76" s="11" t="s">
        <v>817</v>
      </c>
      <c r="V76" s="8" t="e">
        <f>VLOOKUP(E76,#REF!,1,FALSE)</f>
        <v>#REF!</v>
      </c>
      <c r="W76" t="str">
        <f>VLOOKUP(R76,[2]Sheet1!$H$1:$H$65536,1,FALSE)</f>
        <v>8000000592329160</v>
      </c>
      <c r="Y76" t="str">
        <f t="shared" si="5"/>
        <v>SPOTTED ZEBRA LEARNING CENTE--Program Code: 9160</v>
      </c>
      <c r="Z76" s="9">
        <v>280504880006</v>
      </c>
      <c r="AA76" t="s">
        <v>531</v>
      </c>
      <c r="AB76" t="s">
        <v>531</v>
      </c>
    </row>
    <row r="77" spans="1:28" x14ac:dyDescent="0.25">
      <c r="A77" s="10">
        <v>3</v>
      </c>
      <c r="B77" s="10">
        <v>1516</v>
      </c>
      <c r="C77" s="10" t="s">
        <v>527</v>
      </c>
      <c r="D77" s="10">
        <v>13750</v>
      </c>
      <c r="E77" s="9">
        <v>342900880355</v>
      </c>
      <c r="F77" t="s">
        <v>664</v>
      </c>
      <c r="G77" t="s">
        <v>562</v>
      </c>
      <c r="I77" t="s">
        <v>818</v>
      </c>
      <c r="J77">
        <v>9100</v>
      </c>
      <c r="K77" t="s">
        <v>529</v>
      </c>
      <c r="L77" t="s">
        <v>531</v>
      </c>
      <c r="M77" t="s">
        <v>530</v>
      </c>
      <c r="N77" t="s">
        <v>530</v>
      </c>
      <c r="O77" t="s">
        <v>531</v>
      </c>
      <c r="P77" t="s">
        <v>530</v>
      </c>
      <c r="Q77" s="5">
        <f t="shared" si="3"/>
        <v>3</v>
      </c>
      <c r="R77" s="8" t="str">
        <f t="shared" si="4"/>
        <v>3429008803559100</v>
      </c>
      <c r="S77" s="8" t="str">
        <f>VLOOKUP(R77,'RSU Provider 14-15'!Q:Q,1,)</f>
        <v>3429008803559100</v>
      </c>
      <c r="T77" s="8" t="e">
        <f>VLOOKUP(R77,#REF!,1,)</f>
        <v>#REF!</v>
      </c>
      <c r="U77" s="11" t="s">
        <v>817</v>
      </c>
      <c r="V77" s="8" t="e">
        <f>VLOOKUP(E77,#REF!,1,FALSE)</f>
        <v>#REF!</v>
      </c>
      <c r="W77" t="str">
        <f>VLOOKUP(R77,[2]Sheet1!$H$1:$H$65536,1,FALSE)</f>
        <v>3429008803559100</v>
      </c>
      <c r="Y77" t="str">
        <f t="shared" si="5"/>
        <v>SUNSHINE DEVELOPMENTAL SCHOO--Program Code: 9100</v>
      </c>
      <c r="Z77" s="9">
        <v>280504880006</v>
      </c>
      <c r="AA77" t="s">
        <v>531</v>
      </c>
      <c r="AB77" t="s">
        <v>531</v>
      </c>
    </row>
    <row r="78" spans="1:28" x14ac:dyDescent="0.25">
      <c r="A78" s="10">
        <v>3</v>
      </c>
      <c r="B78" s="10">
        <v>1516</v>
      </c>
      <c r="C78" s="10" t="s">
        <v>527</v>
      </c>
      <c r="D78" s="10">
        <v>13750</v>
      </c>
      <c r="E78" s="9">
        <v>342900880355</v>
      </c>
      <c r="F78" t="s">
        <v>664</v>
      </c>
      <c r="G78" t="s">
        <v>562</v>
      </c>
      <c r="I78" t="s">
        <v>818</v>
      </c>
      <c r="J78">
        <v>9115</v>
      </c>
      <c r="K78" t="s">
        <v>529</v>
      </c>
      <c r="L78" t="s">
        <v>531</v>
      </c>
      <c r="M78" t="s">
        <v>530</v>
      </c>
      <c r="N78" t="s">
        <v>530</v>
      </c>
      <c r="O78" t="s">
        <v>531</v>
      </c>
      <c r="P78" t="s">
        <v>530</v>
      </c>
      <c r="Q78" s="5">
        <f t="shared" si="3"/>
        <v>3</v>
      </c>
      <c r="R78" s="8" t="str">
        <f t="shared" si="4"/>
        <v>3429008803559115</v>
      </c>
      <c r="S78" s="8" t="str">
        <f>VLOOKUP(R78,'RSU Provider 14-15'!Q:Q,1,)</f>
        <v>3429008803559115</v>
      </c>
      <c r="T78" s="8" t="e">
        <f>VLOOKUP(R78,#REF!,1,)</f>
        <v>#REF!</v>
      </c>
      <c r="U78" s="11" t="s">
        <v>817</v>
      </c>
      <c r="V78" s="8" t="e">
        <f>VLOOKUP(E78,#REF!,1,FALSE)</f>
        <v>#REF!</v>
      </c>
      <c r="W78" t="str">
        <f>VLOOKUP(R78,[2]Sheet1!$H$1:$H$65536,1,FALSE)</f>
        <v>3429008803559115</v>
      </c>
      <c r="Y78" t="str">
        <f t="shared" si="5"/>
        <v>SUNSHINE DEVELOPMENTAL SCHOO--Program Code: 9115</v>
      </c>
      <c r="Z78" s="9">
        <v>310200999791</v>
      </c>
      <c r="AA78" t="s">
        <v>531</v>
      </c>
      <c r="AB78" t="s">
        <v>531</v>
      </c>
    </row>
    <row r="79" spans="1:28" x14ac:dyDescent="0.25">
      <c r="A79" s="10">
        <v>3</v>
      </c>
      <c r="B79" s="10">
        <v>1516</v>
      </c>
      <c r="C79" s="10" t="s">
        <v>527</v>
      </c>
      <c r="D79" s="10">
        <v>13750</v>
      </c>
      <c r="E79" s="9">
        <v>342900880355</v>
      </c>
      <c r="F79" t="s">
        <v>664</v>
      </c>
      <c r="G79" t="s">
        <v>562</v>
      </c>
      <c r="I79" t="s">
        <v>818</v>
      </c>
      <c r="J79">
        <v>9161</v>
      </c>
      <c r="K79" t="s">
        <v>529</v>
      </c>
      <c r="L79" t="s">
        <v>531</v>
      </c>
      <c r="M79" t="s">
        <v>530</v>
      </c>
      <c r="N79" t="s">
        <v>530</v>
      </c>
      <c r="O79" t="s">
        <v>530</v>
      </c>
      <c r="P79" t="s">
        <v>531</v>
      </c>
      <c r="Q79" s="5">
        <f t="shared" si="3"/>
        <v>4</v>
      </c>
      <c r="R79" s="8" t="str">
        <f t="shared" si="4"/>
        <v>3429008803559161</v>
      </c>
      <c r="S79" s="8" t="str">
        <f>VLOOKUP(R79,'RSU Provider 14-15'!Q:Q,1,)</f>
        <v>3429008803559161</v>
      </c>
      <c r="T79" s="8" t="e">
        <f>VLOOKUP(R79,#REF!,1,)</f>
        <v>#REF!</v>
      </c>
      <c r="U79" s="11" t="s">
        <v>817</v>
      </c>
      <c r="V79" s="8" t="e">
        <f>VLOOKUP(E79,#REF!,1,FALSE)</f>
        <v>#REF!</v>
      </c>
      <c r="W79" t="str">
        <f>VLOOKUP(R79,[2]Sheet1!$H$1:$H$65536,1,FALSE)</f>
        <v>3429008803559161</v>
      </c>
      <c r="Y79" t="str">
        <f t="shared" si="5"/>
        <v>SUNSHINE DEVELOPMENTAL SCHOO--Program Code: 9161</v>
      </c>
      <c r="Z79" s="9">
        <v>310200999791</v>
      </c>
      <c r="AA79" t="s">
        <v>531</v>
      </c>
      <c r="AB79" t="s">
        <v>531</v>
      </c>
    </row>
    <row r="80" spans="1:28" x14ac:dyDescent="0.25">
      <c r="A80" s="10">
        <v>3</v>
      </c>
      <c r="B80" s="10">
        <v>1516</v>
      </c>
      <c r="C80" s="10" t="s">
        <v>527</v>
      </c>
      <c r="D80" s="10">
        <v>13750</v>
      </c>
      <c r="E80" s="9">
        <v>342900880355</v>
      </c>
      <c r="F80" t="s">
        <v>664</v>
      </c>
      <c r="G80" t="s">
        <v>562</v>
      </c>
      <c r="I80" t="s">
        <v>818</v>
      </c>
      <c r="J80">
        <v>9165</v>
      </c>
      <c r="K80" t="s">
        <v>529</v>
      </c>
      <c r="L80" t="s">
        <v>531</v>
      </c>
      <c r="M80" t="s">
        <v>530</v>
      </c>
      <c r="N80" t="s">
        <v>530</v>
      </c>
      <c r="O80" t="s">
        <v>530</v>
      </c>
      <c r="P80" t="s">
        <v>531</v>
      </c>
      <c r="Q80" s="5">
        <f t="shared" si="3"/>
        <v>4</v>
      </c>
      <c r="R80" s="8" t="str">
        <f t="shared" si="4"/>
        <v>3429008803559165</v>
      </c>
      <c r="S80" s="8" t="str">
        <f>VLOOKUP(R80,'RSU Provider 14-15'!Q:Q,1,)</f>
        <v>3429008803559165</v>
      </c>
      <c r="T80" s="8" t="e">
        <f>VLOOKUP(R80,#REF!,1,)</f>
        <v>#REF!</v>
      </c>
      <c r="U80" s="11" t="s">
        <v>817</v>
      </c>
      <c r="V80" s="8" t="e">
        <f>VLOOKUP(E80,#REF!,1,FALSE)</f>
        <v>#REF!</v>
      </c>
      <c r="W80" t="str">
        <f>VLOOKUP(R80,[2]Sheet1!$H$1:$H$65536,1,FALSE)</f>
        <v>3429008803559165</v>
      </c>
      <c r="Y80" t="str">
        <f t="shared" si="5"/>
        <v>SUNSHINE DEVELOPMENTAL SCHOO--Program Code: 9165</v>
      </c>
      <c r="Z80" s="9">
        <v>131802990006</v>
      </c>
      <c r="AA80" t="s">
        <v>531</v>
      </c>
      <c r="AB80" t="s">
        <v>531</v>
      </c>
    </row>
    <row r="81" spans="1:28" x14ac:dyDescent="0.25">
      <c r="A81" s="14">
        <v>3</v>
      </c>
      <c r="B81" s="14">
        <v>1516</v>
      </c>
      <c r="C81" s="14" t="s">
        <v>527</v>
      </c>
      <c r="D81" s="14">
        <v>28140</v>
      </c>
      <c r="E81" s="15">
        <v>353100998696</v>
      </c>
      <c r="F81" s="16" t="s">
        <v>797</v>
      </c>
      <c r="G81" s="16" t="s">
        <v>558</v>
      </c>
      <c r="H81" s="16"/>
      <c r="I81" s="16" t="s">
        <v>818</v>
      </c>
      <c r="J81" s="16">
        <v>9160</v>
      </c>
      <c r="K81" s="16" t="s">
        <v>529</v>
      </c>
      <c r="L81" s="16" t="s">
        <v>531</v>
      </c>
      <c r="M81" s="16" t="s">
        <v>530</v>
      </c>
      <c r="N81" s="16" t="s">
        <v>530</v>
      </c>
      <c r="O81" s="16" t="s">
        <v>530</v>
      </c>
      <c r="P81" s="16" t="s">
        <v>531</v>
      </c>
      <c r="Q81" s="17">
        <f t="shared" si="3"/>
        <v>4</v>
      </c>
      <c r="R81" s="18" t="str">
        <f t="shared" si="4"/>
        <v>3531009986969160</v>
      </c>
      <c r="S81" s="18" t="e">
        <f>VLOOKUP(R81,'RSU Provider 14-15'!Q:Q,1,)</f>
        <v>#N/A</v>
      </c>
      <c r="T81" s="18" t="e">
        <f>VLOOKUP(R81,#REF!,1,)</f>
        <v>#REF!</v>
      </c>
      <c r="U81" s="19" t="s">
        <v>817</v>
      </c>
      <c r="V81" s="18" t="e">
        <f>VLOOKUP(E81,#REF!,1,FALSE)</f>
        <v>#REF!</v>
      </c>
      <c r="W81" s="16" t="str">
        <f>VLOOKUP(R81,[2]Sheet1!$H$1:$H$65536,1,FALSE)</f>
        <v>3531009986969160</v>
      </c>
      <c r="Y81" t="str">
        <f t="shared" si="5"/>
        <v>TANGLEWOOD SCHOOL (THE)--Program Code: 9160</v>
      </c>
      <c r="Z81" s="9">
        <v>131801998687</v>
      </c>
      <c r="AA81" t="s">
        <v>531</v>
      </c>
      <c r="AB81" t="s">
        <v>531</v>
      </c>
    </row>
    <row r="82" spans="1:28" x14ac:dyDescent="0.25">
      <c r="A82" s="14">
        <v>3</v>
      </c>
      <c r="B82" s="14">
        <v>1516</v>
      </c>
      <c r="C82" s="14" t="s">
        <v>527</v>
      </c>
      <c r="D82" s="14">
        <v>28140</v>
      </c>
      <c r="E82" s="15">
        <v>353100998696</v>
      </c>
      <c r="F82" s="16" t="s">
        <v>797</v>
      </c>
      <c r="G82" s="16" t="s">
        <v>558</v>
      </c>
      <c r="H82" s="16"/>
      <c r="I82" s="16" t="s">
        <v>818</v>
      </c>
      <c r="J82" s="16">
        <v>9165</v>
      </c>
      <c r="K82" s="16" t="s">
        <v>529</v>
      </c>
      <c r="L82" s="16" t="s">
        <v>531</v>
      </c>
      <c r="M82" s="16" t="s">
        <v>530</v>
      </c>
      <c r="N82" s="16" t="s">
        <v>530</v>
      </c>
      <c r="O82" s="16" t="s">
        <v>530</v>
      </c>
      <c r="P82" s="16" t="s">
        <v>531</v>
      </c>
      <c r="Q82" s="17">
        <f t="shared" si="3"/>
        <v>4</v>
      </c>
      <c r="R82" s="18" t="str">
        <f t="shared" si="4"/>
        <v>3531009986969165</v>
      </c>
      <c r="S82" s="18" t="e">
        <f>VLOOKUP(R82,'RSU Provider 14-15'!Q:Q,1,)</f>
        <v>#N/A</v>
      </c>
      <c r="T82" s="18" t="e">
        <f>VLOOKUP(R82,#REF!,1,)</f>
        <v>#REF!</v>
      </c>
      <c r="U82" s="19" t="s">
        <v>817</v>
      </c>
      <c r="V82" s="18" t="e">
        <f>VLOOKUP(E82,#REF!,1,FALSE)</f>
        <v>#REF!</v>
      </c>
      <c r="W82" s="16" t="str">
        <f>VLOOKUP(R82,[2]Sheet1!$H$1:$H$65536,1,FALSE)</f>
        <v>3531009986969165</v>
      </c>
      <c r="Y82" t="str">
        <f t="shared" si="5"/>
        <v>TANGLEWOOD SCHOOL (THE)--Program Code: 9165</v>
      </c>
      <c r="Z82" s="9">
        <v>131801998687</v>
      </c>
      <c r="AA82" t="s">
        <v>531</v>
      </c>
      <c r="AB82" t="s">
        <v>531</v>
      </c>
    </row>
    <row r="83" spans="1:28" x14ac:dyDescent="0.25">
      <c r="A83" s="10">
        <v>3</v>
      </c>
      <c r="B83" s="10">
        <v>1516</v>
      </c>
      <c r="C83" s="10" t="s">
        <v>527</v>
      </c>
      <c r="D83" s="10">
        <v>27340</v>
      </c>
      <c r="E83" s="9">
        <v>320800880021</v>
      </c>
      <c r="F83" t="s">
        <v>480</v>
      </c>
      <c r="G83" t="s">
        <v>534</v>
      </c>
      <c r="I83" t="s">
        <v>818</v>
      </c>
      <c r="J83">
        <v>9160</v>
      </c>
      <c r="K83" t="s">
        <v>529</v>
      </c>
      <c r="L83" t="s">
        <v>531</v>
      </c>
      <c r="M83" t="s">
        <v>530</v>
      </c>
      <c r="N83" t="s">
        <v>530</v>
      </c>
      <c r="O83" t="s">
        <v>530</v>
      </c>
      <c r="P83" t="s">
        <v>531</v>
      </c>
      <c r="Q83" s="5">
        <f t="shared" si="3"/>
        <v>4</v>
      </c>
      <c r="R83" s="8" t="str">
        <f t="shared" si="4"/>
        <v>3208008800219160</v>
      </c>
      <c r="S83" s="8" t="str">
        <f>VLOOKUP(R83,'RSU Provider 14-15'!Q:Q,1,)</f>
        <v>3208008800219160</v>
      </c>
      <c r="T83" s="8" t="e">
        <f>VLOOKUP(R83,#REF!,1,)</f>
        <v>#REF!</v>
      </c>
      <c r="U83" s="11" t="s">
        <v>817</v>
      </c>
      <c r="V83" s="8" t="e">
        <f>VLOOKUP(E83,#REF!,1,FALSE)</f>
        <v>#REF!</v>
      </c>
      <c r="W83" t="str">
        <f>VLOOKUP(R83,[2]Sheet1!$H$1:$H$65536,1,FALSE)</f>
        <v>3208008800219160</v>
      </c>
      <c r="Y83" t="str">
        <f t="shared" si="5"/>
        <v>THERACARE INC--Program Code: 9160</v>
      </c>
      <c r="Z83" s="9">
        <v>131801998687</v>
      </c>
      <c r="AA83" t="s">
        <v>531</v>
      </c>
      <c r="AB83" t="s">
        <v>531</v>
      </c>
    </row>
    <row r="84" spans="1:28" x14ac:dyDescent="0.25">
      <c r="A84" s="10">
        <v>3</v>
      </c>
      <c r="B84" s="10">
        <v>1516</v>
      </c>
      <c r="C84" s="10" t="s">
        <v>527</v>
      </c>
      <c r="D84" s="10">
        <v>26670</v>
      </c>
      <c r="E84" s="9">
        <v>331700880056</v>
      </c>
      <c r="F84" t="s">
        <v>706</v>
      </c>
      <c r="G84" t="s">
        <v>539</v>
      </c>
      <c r="I84" t="s">
        <v>818</v>
      </c>
      <c r="J84">
        <v>9160</v>
      </c>
      <c r="K84" t="s">
        <v>529</v>
      </c>
      <c r="L84" t="s">
        <v>531</v>
      </c>
      <c r="M84" t="s">
        <v>530</v>
      </c>
      <c r="N84" t="s">
        <v>530</v>
      </c>
      <c r="O84" t="s">
        <v>530</v>
      </c>
      <c r="P84" t="s">
        <v>531</v>
      </c>
      <c r="Q84" s="5">
        <f t="shared" si="3"/>
        <v>4</v>
      </c>
      <c r="R84" s="8" t="str">
        <f t="shared" si="4"/>
        <v>3317008800569160</v>
      </c>
      <c r="S84" s="8" t="str">
        <f>VLOOKUP(R84,'RSU Provider 14-15'!Q:Q,1,)</f>
        <v>3317008800569160</v>
      </c>
      <c r="T84" s="8" t="e">
        <f>VLOOKUP(R84,#REF!,1,)</f>
        <v>#REF!</v>
      </c>
      <c r="U84" s="11" t="s">
        <v>817</v>
      </c>
      <c r="V84" s="8" t="e">
        <f>VLOOKUP(E84,#REF!,1,FALSE)</f>
        <v>#REF!</v>
      </c>
      <c r="W84" t="str">
        <f>VLOOKUP(R84,[2]Sheet1!$H$1:$H$65536,1,FALSE)</f>
        <v>3317008800569160</v>
      </c>
      <c r="Y84" t="str">
        <f t="shared" si="5"/>
        <v>UNITED COMMUNITY SERVICES, I--Program Code: 9160</v>
      </c>
      <c r="Z84" s="9">
        <v>131801998687</v>
      </c>
      <c r="AA84" t="s">
        <v>531</v>
      </c>
      <c r="AB84" t="s">
        <v>531</v>
      </c>
    </row>
    <row r="85" spans="1:28" x14ac:dyDescent="0.25">
      <c r="A85" s="10">
        <v>4</v>
      </c>
      <c r="B85" s="10">
        <v>1516</v>
      </c>
      <c r="C85" s="10" t="s">
        <v>532</v>
      </c>
      <c r="D85" s="10">
        <v>40230</v>
      </c>
      <c r="E85" s="9">
        <v>491700996816</v>
      </c>
      <c r="F85" t="s">
        <v>603</v>
      </c>
      <c r="G85" t="s">
        <v>562</v>
      </c>
      <c r="I85" t="s">
        <v>818</v>
      </c>
      <c r="J85">
        <v>9100</v>
      </c>
      <c r="K85" t="s">
        <v>529</v>
      </c>
      <c r="L85" t="s">
        <v>531</v>
      </c>
      <c r="M85" t="s">
        <v>530</v>
      </c>
      <c r="N85" t="s">
        <v>530</v>
      </c>
      <c r="O85" t="s">
        <v>531</v>
      </c>
      <c r="P85" t="s">
        <v>530</v>
      </c>
      <c r="Q85" s="5">
        <f t="shared" si="3"/>
        <v>3</v>
      </c>
      <c r="R85" s="8" t="str">
        <f t="shared" si="4"/>
        <v>4917009968169100</v>
      </c>
      <c r="S85" s="8" t="str">
        <f>VLOOKUP(R85,'RSU Provider 14-15'!Q:Q,1,)</f>
        <v>4917009968169100</v>
      </c>
      <c r="T85" s="8" t="e">
        <f>VLOOKUP(R85,#REF!,1,)</f>
        <v>#REF!</v>
      </c>
      <c r="U85" s="11" t="s">
        <v>817</v>
      </c>
      <c r="V85" s="23" t="e">
        <f>VLOOKUP(E85,#REF!,1,FALSE)</f>
        <v>#REF!</v>
      </c>
      <c r="W85" t="str">
        <f>VLOOKUP(R85,[2]Sheet1!$H$1:$H$65536,1,FALSE)</f>
        <v>4917009968169100</v>
      </c>
      <c r="Y85" t="str">
        <f t="shared" si="5"/>
        <v>A CHILD'S PLACE AT UNITY HOU--Program Code: 9100</v>
      </c>
      <c r="Z85" s="9">
        <v>131801998687</v>
      </c>
      <c r="AA85" t="s">
        <v>531</v>
      </c>
      <c r="AB85" t="s">
        <v>531</v>
      </c>
    </row>
    <row r="86" spans="1:28" x14ac:dyDescent="0.25">
      <c r="A86" s="10">
        <v>4</v>
      </c>
      <c r="B86" s="10">
        <v>1516</v>
      </c>
      <c r="C86" s="10" t="s">
        <v>532</v>
      </c>
      <c r="D86" s="10">
        <v>40230</v>
      </c>
      <c r="E86" s="9">
        <v>491700996816</v>
      </c>
      <c r="F86" t="s">
        <v>603</v>
      </c>
      <c r="G86" t="s">
        <v>562</v>
      </c>
      <c r="I86" t="s">
        <v>818</v>
      </c>
      <c r="J86">
        <v>9160</v>
      </c>
      <c r="K86" t="s">
        <v>529</v>
      </c>
      <c r="L86" t="s">
        <v>531</v>
      </c>
      <c r="M86" t="s">
        <v>530</v>
      </c>
      <c r="N86" t="s">
        <v>530</v>
      </c>
      <c r="O86" t="s">
        <v>530</v>
      </c>
      <c r="P86" t="s">
        <v>531</v>
      </c>
      <c r="Q86" s="5">
        <f t="shared" si="3"/>
        <v>4</v>
      </c>
      <c r="R86" s="8" t="str">
        <f t="shared" si="4"/>
        <v>4917009968169160</v>
      </c>
      <c r="S86" s="8" t="str">
        <f>VLOOKUP(R86,'RSU Provider 14-15'!Q:Q,1,)</f>
        <v>4917009968169160</v>
      </c>
      <c r="T86" s="8" t="e">
        <f>VLOOKUP(R86,#REF!,1,)</f>
        <v>#REF!</v>
      </c>
      <c r="U86" s="11" t="s">
        <v>817</v>
      </c>
      <c r="V86" s="23" t="e">
        <f>VLOOKUP(E86,#REF!,1,FALSE)</f>
        <v>#REF!</v>
      </c>
      <c r="W86" t="str">
        <f>VLOOKUP(R86,[2]Sheet1!$H$1:$H$65536,1,FALSE)</f>
        <v>4917009968169160</v>
      </c>
      <c r="Y86" t="str">
        <f t="shared" si="5"/>
        <v>A CHILD'S PLACE AT UNITY HOU--Program Code: 9160</v>
      </c>
      <c r="Z86" s="9">
        <v>332100880006</v>
      </c>
      <c r="AA86" t="s">
        <v>531</v>
      </c>
      <c r="AB86" t="s">
        <v>531</v>
      </c>
    </row>
    <row r="87" spans="1:28" x14ac:dyDescent="0.25">
      <c r="A87" s="10">
        <v>4</v>
      </c>
      <c r="B87" s="10">
        <v>1516</v>
      </c>
      <c r="C87" s="10" t="s">
        <v>532</v>
      </c>
      <c r="D87" s="10">
        <v>40230</v>
      </c>
      <c r="E87" s="9">
        <v>491700996816</v>
      </c>
      <c r="F87" t="s">
        <v>603</v>
      </c>
      <c r="G87" t="s">
        <v>562</v>
      </c>
      <c r="I87" t="s">
        <v>818</v>
      </c>
      <c r="J87">
        <v>9165</v>
      </c>
      <c r="K87" t="s">
        <v>529</v>
      </c>
      <c r="L87" t="s">
        <v>531</v>
      </c>
      <c r="M87" t="s">
        <v>530</v>
      </c>
      <c r="N87" t="s">
        <v>530</v>
      </c>
      <c r="O87" t="s">
        <v>530</v>
      </c>
      <c r="P87" t="s">
        <v>531</v>
      </c>
      <c r="Q87" s="5">
        <f t="shared" si="3"/>
        <v>4</v>
      </c>
      <c r="R87" s="8" t="str">
        <f t="shared" si="4"/>
        <v>4917009968169165</v>
      </c>
      <c r="S87" s="8" t="str">
        <f>VLOOKUP(R87,'RSU Provider 14-15'!Q:Q,1,)</f>
        <v>4917009968169165</v>
      </c>
      <c r="T87" s="8" t="e">
        <f>VLOOKUP(R87,#REF!,1,)</f>
        <v>#REF!</v>
      </c>
      <c r="U87" s="11" t="s">
        <v>817</v>
      </c>
      <c r="V87" s="23" t="e">
        <f>VLOOKUP(E87,#REF!,1,FALSE)</f>
        <v>#REF!</v>
      </c>
      <c r="W87" t="str">
        <f>VLOOKUP(R87,[2]Sheet1!$H$1:$H$65536,1,FALSE)</f>
        <v>4917009968169165</v>
      </c>
      <c r="Y87" t="str">
        <f t="shared" si="5"/>
        <v>A CHILD'S PLACE AT UNITY HOU--Program Code: 9165</v>
      </c>
      <c r="Z87" s="9">
        <v>332100880006</v>
      </c>
      <c r="AA87" t="s">
        <v>531</v>
      </c>
      <c r="AB87" t="s">
        <v>531</v>
      </c>
    </row>
    <row r="88" spans="1:28" x14ac:dyDescent="0.25">
      <c r="A88" s="10">
        <v>4</v>
      </c>
      <c r="B88" s="10">
        <v>1516</v>
      </c>
      <c r="C88" s="10" t="s">
        <v>527</v>
      </c>
      <c r="D88" s="10">
        <v>10040</v>
      </c>
      <c r="E88" s="9">
        <v>500308880107</v>
      </c>
      <c r="F88" t="s">
        <v>454</v>
      </c>
      <c r="G88" t="s">
        <v>556</v>
      </c>
      <c r="I88" t="s">
        <v>818</v>
      </c>
      <c r="J88">
        <v>9100</v>
      </c>
      <c r="K88" t="s">
        <v>529</v>
      </c>
      <c r="L88" t="s">
        <v>531</v>
      </c>
      <c r="M88" t="s">
        <v>530</v>
      </c>
      <c r="N88" t="s">
        <v>530</v>
      </c>
      <c r="O88" t="s">
        <v>531</v>
      </c>
      <c r="P88" t="s">
        <v>530</v>
      </c>
      <c r="Q88" s="5">
        <f t="shared" si="3"/>
        <v>3</v>
      </c>
      <c r="R88" s="8" t="str">
        <f t="shared" si="4"/>
        <v>5003088801079100</v>
      </c>
      <c r="S88" s="8" t="str">
        <f>VLOOKUP(R88,'RSU Provider 14-15'!Q:Q,1,)</f>
        <v>5003088801079100</v>
      </c>
      <c r="T88" s="8" t="e">
        <f>VLOOKUP(R88,#REF!,1,)</f>
        <v>#REF!</v>
      </c>
      <c r="U88" s="11" t="s">
        <v>817</v>
      </c>
      <c r="V88" s="8" t="e">
        <f>VLOOKUP(E88,#REF!,1,FALSE)</f>
        <v>#REF!</v>
      </c>
      <c r="W88" t="str">
        <f>VLOOKUP(R88,[2]Sheet1!$H$1:$H$65536,1,FALSE)</f>
        <v>5003088801079100</v>
      </c>
      <c r="Y88" t="str">
        <f t="shared" si="5"/>
        <v>A STARTING PLACE--Program Code: 9100</v>
      </c>
      <c r="Z88" s="9">
        <v>140203680008</v>
      </c>
      <c r="AA88" t="s">
        <v>531</v>
      </c>
      <c r="AB88" t="s">
        <v>531</v>
      </c>
    </row>
    <row r="89" spans="1:28" x14ac:dyDescent="0.25">
      <c r="A89" s="10">
        <v>4</v>
      </c>
      <c r="B89" s="10">
        <v>1516</v>
      </c>
      <c r="C89" s="10" t="s">
        <v>527</v>
      </c>
      <c r="D89" s="10">
        <v>10040</v>
      </c>
      <c r="E89" s="9">
        <v>500308880107</v>
      </c>
      <c r="F89" t="s">
        <v>454</v>
      </c>
      <c r="G89" t="s">
        <v>556</v>
      </c>
      <c r="I89" t="s">
        <v>818</v>
      </c>
      <c r="J89">
        <v>9115</v>
      </c>
      <c r="K89" t="s">
        <v>529</v>
      </c>
      <c r="L89" t="s">
        <v>531</v>
      </c>
      <c r="M89" t="s">
        <v>530</v>
      </c>
      <c r="N89" t="s">
        <v>530</v>
      </c>
      <c r="O89" t="s">
        <v>531</v>
      </c>
      <c r="P89" t="s">
        <v>530</v>
      </c>
      <c r="Q89" s="5">
        <f t="shared" si="3"/>
        <v>3</v>
      </c>
      <c r="R89" s="8" t="str">
        <f t="shared" si="4"/>
        <v>5003088801079115</v>
      </c>
      <c r="S89" s="8" t="str">
        <f>VLOOKUP(R89,'RSU Provider 14-15'!Q:Q,1,)</f>
        <v>5003088801079115</v>
      </c>
      <c r="T89" s="8" t="e">
        <f>VLOOKUP(R89,#REF!,1,)</f>
        <v>#REF!</v>
      </c>
      <c r="U89" s="11" t="s">
        <v>817</v>
      </c>
      <c r="V89" s="8" t="e">
        <f>VLOOKUP(E89,#REF!,1,FALSE)</f>
        <v>#REF!</v>
      </c>
      <c r="W89" t="str">
        <f>VLOOKUP(R89,[2]Sheet1!$H$1:$H$65536,1,FALSE)</f>
        <v>5003088801079115</v>
      </c>
      <c r="Y89" t="str">
        <f t="shared" si="5"/>
        <v>A STARTING PLACE--Program Code: 9115</v>
      </c>
      <c r="Z89" s="9">
        <v>141800137227</v>
      </c>
      <c r="AA89" t="s">
        <v>531</v>
      </c>
      <c r="AB89" t="s">
        <v>531</v>
      </c>
    </row>
    <row r="90" spans="1:28" x14ac:dyDescent="0.25">
      <c r="A90" s="10">
        <v>4</v>
      </c>
      <c r="B90" s="10">
        <v>1516</v>
      </c>
      <c r="C90" s="10" t="s">
        <v>527</v>
      </c>
      <c r="D90" s="10">
        <v>10040</v>
      </c>
      <c r="E90" s="9">
        <v>500308880107</v>
      </c>
      <c r="F90" t="s">
        <v>454</v>
      </c>
      <c r="G90" t="s">
        <v>556</v>
      </c>
      <c r="I90" t="s">
        <v>818</v>
      </c>
      <c r="J90">
        <v>9165</v>
      </c>
      <c r="K90" t="s">
        <v>529</v>
      </c>
      <c r="L90" t="s">
        <v>531</v>
      </c>
      <c r="M90" t="s">
        <v>530</v>
      </c>
      <c r="N90" t="s">
        <v>530</v>
      </c>
      <c r="O90" t="s">
        <v>530</v>
      </c>
      <c r="P90" t="s">
        <v>531</v>
      </c>
      <c r="Q90" s="5">
        <f t="shared" si="3"/>
        <v>4</v>
      </c>
      <c r="R90" s="8" t="str">
        <f t="shared" si="4"/>
        <v>5003088801079165</v>
      </c>
      <c r="S90" s="8" t="str">
        <f>VLOOKUP(R90,'RSU Provider 14-15'!Q:Q,1,)</f>
        <v>5003088801079165</v>
      </c>
      <c r="T90" s="8" t="e">
        <f>VLOOKUP(R90,#REF!,1,)</f>
        <v>#REF!</v>
      </c>
      <c r="U90" s="11" t="s">
        <v>817</v>
      </c>
      <c r="V90" s="8" t="e">
        <f>VLOOKUP(E90,#REF!,1,FALSE)</f>
        <v>#REF!</v>
      </c>
      <c r="W90" t="str">
        <f>VLOOKUP(R90,[2]Sheet1!$H$1:$H$65536,1,FALSE)</f>
        <v>5003088801079165</v>
      </c>
      <c r="Y90" t="str">
        <f t="shared" si="5"/>
        <v>A STARTING PLACE--Program Code: 9165</v>
      </c>
      <c r="Z90" s="9">
        <v>141800137227</v>
      </c>
      <c r="AA90" t="s">
        <v>531</v>
      </c>
      <c r="AB90" t="s">
        <v>531</v>
      </c>
    </row>
    <row r="91" spans="1:28" x14ac:dyDescent="0.25">
      <c r="A91" s="10">
        <v>4</v>
      </c>
      <c r="B91" s="10">
        <v>1516</v>
      </c>
      <c r="C91" s="10" t="s">
        <v>527</v>
      </c>
      <c r="D91" s="10">
        <v>20920</v>
      </c>
      <c r="E91" s="9">
        <v>342800997750</v>
      </c>
      <c r="F91" t="s">
        <v>342</v>
      </c>
      <c r="G91" t="s">
        <v>528</v>
      </c>
      <c r="I91" t="s">
        <v>818</v>
      </c>
      <c r="J91">
        <v>9000</v>
      </c>
      <c r="K91" t="s">
        <v>529</v>
      </c>
      <c r="L91" t="s">
        <v>530</v>
      </c>
      <c r="M91" t="s">
        <v>530</v>
      </c>
      <c r="N91" t="s">
        <v>531</v>
      </c>
      <c r="O91" t="s">
        <v>531</v>
      </c>
      <c r="P91" t="s">
        <v>530</v>
      </c>
      <c r="Q91" s="5">
        <f t="shared" si="3"/>
        <v>1</v>
      </c>
      <c r="R91" s="8" t="str">
        <f t="shared" si="4"/>
        <v>3428009977509000</v>
      </c>
      <c r="S91" s="8" t="str">
        <f>VLOOKUP(R91,'RSU Provider 14-15'!Q:Q,1,)</f>
        <v>3428009977509000</v>
      </c>
      <c r="T91" s="8" t="e">
        <f>VLOOKUP(R91,#REF!,1,)</f>
        <v>#REF!</v>
      </c>
      <c r="U91" s="11" t="s">
        <v>817</v>
      </c>
      <c r="V91" s="8" t="e">
        <f>VLOOKUP(E91,#REF!,1,FALSE)</f>
        <v>#REF!</v>
      </c>
      <c r="W91" t="str">
        <f>VLOOKUP(R91,[2]Sheet1!$H$1:$H$65536,1,FALSE)</f>
        <v>3428009977509000</v>
      </c>
      <c r="Y91" t="str">
        <f t="shared" si="5"/>
        <v>AABR, INC.--Program Code: 9000</v>
      </c>
      <c r="Z91" s="9">
        <v>141800137227</v>
      </c>
      <c r="AA91" t="s">
        <v>531</v>
      </c>
      <c r="AB91" t="s">
        <v>531</v>
      </c>
    </row>
    <row r="92" spans="1:28" x14ac:dyDescent="0.25">
      <c r="A92" s="10">
        <v>4</v>
      </c>
      <c r="B92" s="10">
        <v>1516</v>
      </c>
      <c r="C92" s="10" t="s">
        <v>532</v>
      </c>
      <c r="D92" s="10">
        <v>40090</v>
      </c>
      <c r="E92" s="9">
        <v>130801997760</v>
      </c>
      <c r="F92" t="s">
        <v>533</v>
      </c>
      <c r="G92" t="s">
        <v>534</v>
      </c>
      <c r="I92" t="s">
        <v>818</v>
      </c>
      <c r="J92">
        <v>9000</v>
      </c>
      <c r="K92" t="s">
        <v>529</v>
      </c>
      <c r="L92" t="s">
        <v>530</v>
      </c>
      <c r="M92" t="s">
        <v>530</v>
      </c>
      <c r="N92" t="s">
        <v>531</v>
      </c>
      <c r="O92" t="s">
        <v>531</v>
      </c>
      <c r="P92" t="s">
        <v>530</v>
      </c>
      <c r="Q92" s="5">
        <f t="shared" si="3"/>
        <v>1</v>
      </c>
      <c r="R92" s="8" t="str">
        <f t="shared" si="4"/>
        <v>1308019977609000</v>
      </c>
      <c r="S92" s="8" t="str">
        <f>VLOOKUP(R92,'RSU Provider 14-15'!Q:Q,1,)</f>
        <v>1308019977609000</v>
      </c>
      <c r="T92" s="8" t="e">
        <f>VLOOKUP(R92,#REF!,1,)</f>
        <v>#REF!</v>
      </c>
      <c r="U92" s="11" t="s">
        <v>817</v>
      </c>
      <c r="V92" s="8" t="e">
        <f>VLOOKUP(E92,#REF!,1,FALSE)</f>
        <v>#REF!</v>
      </c>
      <c r="W92" t="str">
        <f>VLOOKUP(R92,[2]Sheet1!$H$1:$H$65536,1,FALSE)</f>
        <v>1308019977609000</v>
      </c>
      <c r="Y92" t="str">
        <f t="shared" si="5"/>
        <v>ABILITIES FIRST INC (REHAB P--Program Code: 9000</v>
      </c>
      <c r="Z92" s="9">
        <v>141800137227</v>
      </c>
      <c r="AA92" t="s">
        <v>531</v>
      </c>
      <c r="AB92" t="s">
        <v>531</v>
      </c>
    </row>
    <row r="93" spans="1:28" x14ac:dyDescent="0.25">
      <c r="A93" s="10">
        <v>4</v>
      </c>
      <c r="B93" s="10">
        <v>1516</v>
      </c>
      <c r="C93" s="10" t="s">
        <v>532</v>
      </c>
      <c r="D93" s="10">
        <v>40090</v>
      </c>
      <c r="E93" s="9">
        <v>130801997760</v>
      </c>
      <c r="F93" t="s">
        <v>533</v>
      </c>
      <c r="G93" t="s">
        <v>534</v>
      </c>
      <c r="I93" t="s">
        <v>818</v>
      </c>
      <c r="J93">
        <v>9100</v>
      </c>
      <c r="K93" t="s">
        <v>529</v>
      </c>
      <c r="L93" t="s">
        <v>531</v>
      </c>
      <c r="M93" t="s">
        <v>530</v>
      </c>
      <c r="N93" t="s">
        <v>530</v>
      </c>
      <c r="O93" t="s">
        <v>531</v>
      </c>
      <c r="P93" t="s">
        <v>530</v>
      </c>
      <c r="Q93" s="5">
        <f t="shared" si="3"/>
        <v>3</v>
      </c>
      <c r="R93" s="8" t="str">
        <f t="shared" si="4"/>
        <v>1308019977609100</v>
      </c>
      <c r="S93" s="8" t="str">
        <f>VLOOKUP(R93,'RSU Provider 14-15'!Q:Q,1,)</f>
        <v>1308019977609100</v>
      </c>
      <c r="T93" s="8" t="e">
        <f>VLOOKUP(R93,#REF!,1,)</f>
        <v>#REF!</v>
      </c>
      <c r="U93" s="11" t="s">
        <v>817</v>
      </c>
      <c r="V93" s="8" t="e">
        <f>VLOOKUP(E93,#REF!,1,FALSE)</f>
        <v>#REF!</v>
      </c>
      <c r="W93" t="str">
        <f>VLOOKUP(R93,[2]Sheet1!$H$1:$H$65536,1,FALSE)</f>
        <v>1308019977609100</v>
      </c>
      <c r="Y93" t="str">
        <f t="shared" si="5"/>
        <v>ABILITIES FIRST INC (REHAB P--Program Code: 9100</v>
      </c>
      <c r="Z93" s="9">
        <v>141800137227</v>
      </c>
      <c r="AA93" t="s">
        <v>531</v>
      </c>
      <c r="AB93" t="s">
        <v>531</v>
      </c>
    </row>
    <row r="94" spans="1:28" x14ac:dyDescent="0.25">
      <c r="A94" s="10">
        <v>4</v>
      </c>
      <c r="B94" s="10">
        <v>1516</v>
      </c>
      <c r="C94" s="10" t="s">
        <v>532</v>
      </c>
      <c r="D94" s="10">
        <v>40090</v>
      </c>
      <c r="E94" s="9">
        <v>130801997760</v>
      </c>
      <c r="F94" t="s">
        <v>533</v>
      </c>
      <c r="G94" t="s">
        <v>534</v>
      </c>
      <c r="I94" t="s">
        <v>818</v>
      </c>
      <c r="J94">
        <v>9165</v>
      </c>
      <c r="K94" t="s">
        <v>529</v>
      </c>
      <c r="L94" t="s">
        <v>531</v>
      </c>
      <c r="M94" t="s">
        <v>530</v>
      </c>
      <c r="N94" t="s">
        <v>530</v>
      </c>
      <c r="O94" t="s">
        <v>530</v>
      </c>
      <c r="P94" t="s">
        <v>531</v>
      </c>
      <c r="Q94" s="5">
        <f t="shared" si="3"/>
        <v>4</v>
      </c>
      <c r="R94" s="8" t="str">
        <f t="shared" si="4"/>
        <v>1308019977609165</v>
      </c>
      <c r="S94" s="8" t="str">
        <f>VLOOKUP(R94,'RSU Provider 14-15'!Q:Q,1,)</f>
        <v>1308019977609165</v>
      </c>
      <c r="T94" s="8" t="e">
        <f>VLOOKUP(R94,#REF!,1,)</f>
        <v>#REF!</v>
      </c>
      <c r="U94" s="11" t="s">
        <v>817</v>
      </c>
      <c r="V94" s="8" t="e">
        <f>VLOOKUP(E94,#REF!,1,FALSE)</f>
        <v>#REF!</v>
      </c>
      <c r="W94" t="str">
        <f>VLOOKUP(R94,[2]Sheet1!$H$1:$H$65536,1,FALSE)</f>
        <v>1308019977609165</v>
      </c>
      <c r="Y94" t="str">
        <f t="shared" si="5"/>
        <v>ABILITIES FIRST INC (REHAB P--Program Code: 9165</v>
      </c>
      <c r="Z94" s="9">
        <v>141800137227</v>
      </c>
      <c r="AA94" t="s">
        <v>531</v>
      </c>
      <c r="AB94" t="s">
        <v>531</v>
      </c>
    </row>
    <row r="95" spans="1:28" x14ac:dyDescent="0.25">
      <c r="A95" s="10">
        <v>4</v>
      </c>
      <c r="B95" s="10">
        <v>1516</v>
      </c>
      <c r="C95" s="10" t="s">
        <v>532</v>
      </c>
      <c r="D95" s="10">
        <v>22180</v>
      </c>
      <c r="E95" s="9">
        <v>421800997851</v>
      </c>
      <c r="F95" t="s">
        <v>674</v>
      </c>
      <c r="G95" t="s">
        <v>539</v>
      </c>
      <c r="I95" t="s">
        <v>818</v>
      </c>
      <c r="J95">
        <v>9161</v>
      </c>
      <c r="K95" t="s">
        <v>529</v>
      </c>
      <c r="L95" t="s">
        <v>531</v>
      </c>
      <c r="M95" t="s">
        <v>530</v>
      </c>
      <c r="N95" t="s">
        <v>530</v>
      </c>
      <c r="O95" t="s">
        <v>530</v>
      </c>
      <c r="P95" t="s">
        <v>531</v>
      </c>
      <c r="Q95" s="5">
        <f t="shared" si="3"/>
        <v>4</v>
      </c>
      <c r="R95" s="8" t="str">
        <f t="shared" si="4"/>
        <v>4218009978519161</v>
      </c>
      <c r="S95" s="8" t="str">
        <f>VLOOKUP(R95,'RSU Provider 14-15'!Q:Q,1,)</f>
        <v>4218009978519161</v>
      </c>
      <c r="T95" s="8" t="e">
        <f>VLOOKUP(R95,#REF!,1,)</f>
        <v>#REF!</v>
      </c>
      <c r="U95" s="11" t="s">
        <v>817</v>
      </c>
      <c r="V95" s="8" t="e">
        <f>VLOOKUP(E95,#REF!,1,FALSE)</f>
        <v>#REF!</v>
      </c>
      <c r="W95" t="str">
        <f>VLOOKUP(R95,[2]Sheet1!$H$1:$H$65536,1,FALSE)</f>
        <v>4218009978519161</v>
      </c>
      <c r="Y95" t="str">
        <f t="shared" si="5"/>
        <v>AccessCNY (frm Enable-UCP Sy--Program Code: 9161</v>
      </c>
      <c r="Z95" s="9">
        <v>310300996728</v>
      </c>
      <c r="AA95" t="s">
        <v>531</v>
      </c>
      <c r="AB95" t="s">
        <v>531</v>
      </c>
    </row>
    <row r="96" spans="1:28" x14ac:dyDescent="0.25">
      <c r="A96" s="10">
        <v>4</v>
      </c>
      <c r="B96" s="10">
        <v>1516</v>
      </c>
      <c r="C96" s="10" t="s">
        <v>532</v>
      </c>
      <c r="D96" s="10">
        <v>22180</v>
      </c>
      <c r="E96" s="9">
        <v>421800997851</v>
      </c>
      <c r="F96" t="s">
        <v>674</v>
      </c>
      <c r="G96" t="s">
        <v>539</v>
      </c>
      <c r="I96" t="s">
        <v>818</v>
      </c>
      <c r="J96">
        <v>9165</v>
      </c>
      <c r="K96" t="s">
        <v>529</v>
      </c>
      <c r="L96" t="s">
        <v>531</v>
      </c>
      <c r="M96" t="s">
        <v>530</v>
      </c>
      <c r="N96" t="s">
        <v>530</v>
      </c>
      <c r="O96" t="s">
        <v>530</v>
      </c>
      <c r="P96" t="s">
        <v>531</v>
      </c>
      <c r="Q96" s="5">
        <f t="shared" si="3"/>
        <v>4</v>
      </c>
      <c r="R96" s="8" t="str">
        <f t="shared" si="4"/>
        <v>4218009978519165</v>
      </c>
      <c r="S96" s="8" t="str">
        <f>VLOOKUP(R96,'RSU Provider 14-15'!Q:Q,1,)</f>
        <v>4218009978519165</v>
      </c>
      <c r="T96" s="8" t="e">
        <f>VLOOKUP(R96,#REF!,1,)</f>
        <v>#REF!</v>
      </c>
      <c r="U96" s="11" t="s">
        <v>817</v>
      </c>
      <c r="V96" s="8" t="e">
        <f>VLOOKUP(E96,#REF!,1,FALSE)</f>
        <v>#REF!</v>
      </c>
      <c r="W96" t="str">
        <f>VLOOKUP(R96,[2]Sheet1!$H$1:$H$65536,1,FALSE)</f>
        <v>4218009978519165</v>
      </c>
      <c r="Y96" t="str">
        <f t="shared" si="5"/>
        <v>AccessCNY (frm Enable-UCP Sy--Program Code: 9165</v>
      </c>
      <c r="Z96" s="9">
        <v>332200888281</v>
      </c>
      <c r="AA96" t="s">
        <v>531</v>
      </c>
      <c r="AB96" t="s">
        <v>531</v>
      </c>
    </row>
    <row r="97" spans="1:28" x14ac:dyDescent="0.25">
      <c r="A97" s="10">
        <v>4</v>
      </c>
      <c r="B97" s="10">
        <v>1516</v>
      </c>
      <c r="C97" s="10" t="s">
        <v>532</v>
      </c>
      <c r="D97" s="10">
        <v>26070</v>
      </c>
      <c r="E97" s="9">
        <v>580501880003</v>
      </c>
      <c r="F97" t="s">
        <v>606</v>
      </c>
      <c r="G97" t="s">
        <v>556</v>
      </c>
      <c r="I97" t="s">
        <v>818</v>
      </c>
      <c r="J97">
        <v>9100</v>
      </c>
      <c r="K97" t="s">
        <v>529</v>
      </c>
      <c r="L97" t="s">
        <v>531</v>
      </c>
      <c r="M97" t="s">
        <v>530</v>
      </c>
      <c r="N97" t="s">
        <v>530</v>
      </c>
      <c r="O97" t="s">
        <v>531</v>
      </c>
      <c r="P97" t="s">
        <v>530</v>
      </c>
      <c r="Q97" s="5">
        <f t="shared" si="3"/>
        <v>3</v>
      </c>
      <c r="R97" s="8" t="str">
        <f t="shared" si="4"/>
        <v>5805018800039100</v>
      </c>
      <c r="S97" s="8" t="str">
        <f>VLOOKUP(R97,'RSU Provider 14-15'!Q:Q,1,)</f>
        <v>5805018800039100</v>
      </c>
      <c r="T97" s="8" t="e">
        <f>VLOOKUP(R97,#REF!,1,)</f>
        <v>#REF!</v>
      </c>
      <c r="U97" s="11" t="s">
        <v>817</v>
      </c>
      <c r="V97" s="23" t="e">
        <f>VLOOKUP(E97,#REF!,1,FALSE)</f>
        <v>#REF!</v>
      </c>
      <c r="W97" t="str">
        <f>VLOOKUP(R97,[2]Sheet1!$H$1:$H$65536,1,FALSE)</f>
        <v>5805018800039100</v>
      </c>
      <c r="Y97" t="str">
        <f t="shared" si="5"/>
        <v>ADULTS/CHILD LEARN DEVEL DIS--Program Code: 9100</v>
      </c>
      <c r="Z97" s="9">
        <v>491700880269</v>
      </c>
      <c r="AA97" t="s">
        <v>531</v>
      </c>
      <c r="AB97" t="s">
        <v>531</v>
      </c>
    </row>
    <row r="98" spans="1:28" x14ac:dyDescent="0.25">
      <c r="A98" s="10">
        <v>4</v>
      </c>
      <c r="B98" s="10">
        <v>1516</v>
      </c>
      <c r="C98" s="10" t="s">
        <v>532</v>
      </c>
      <c r="D98" s="10">
        <v>26070</v>
      </c>
      <c r="E98" s="9">
        <v>580501880003</v>
      </c>
      <c r="F98" t="s">
        <v>606</v>
      </c>
      <c r="G98" t="s">
        <v>556</v>
      </c>
      <c r="I98" t="s">
        <v>818</v>
      </c>
      <c r="J98">
        <v>9165</v>
      </c>
      <c r="K98" t="s">
        <v>529</v>
      </c>
      <c r="L98" t="s">
        <v>531</v>
      </c>
      <c r="M98" t="s">
        <v>530</v>
      </c>
      <c r="N98" t="s">
        <v>530</v>
      </c>
      <c r="O98" t="s">
        <v>530</v>
      </c>
      <c r="P98" t="s">
        <v>531</v>
      </c>
      <c r="Q98" s="5">
        <f t="shared" si="3"/>
        <v>4</v>
      </c>
      <c r="R98" s="8" t="str">
        <f t="shared" si="4"/>
        <v>5805018800039165</v>
      </c>
      <c r="S98" s="8" t="str">
        <f>VLOOKUP(R98,'RSU Provider 14-15'!Q:Q,1,)</f>
        <v>5805018800039165</v>
      </c>
      <c r="T98" s="8" t="e">
        <f>VLOOKUP(R98,#REF!,1,)</f>
        <v>#REF!</v>
      </c>
      <c r="U98" s="11" t="s">
        <v>817</v>
      </c>
      <c r="V98" s="23" t="e">
        <f>VLOOKUP(E98,#REF!,1,FALSE)</f>
        <v>#REF!</v>
      </c>
      <c r="W98" t="str">
        <f>VLOOKUP(R98,[2]Sheet1!$H$1:$H$65536,1,FALSE)</f>
        <v>5805018800039165</v>
      </c>
      <c r="Y98" t="str">
        <f t="shared" si="5"/>
        <v>ADULTS/CHILD LEARN DEVEL DIS--Program Code: 9165</v>
      </c>
      <c r="Z98" s="9">
        <v>491700880269</v>
      </c>
      <c r="AA98" t="s">
        <v>531</v>
      </c>
      <c r="AB98" t="s">
        <v>531</v>
      </c>
    </row>
    <row r="99" spans="1:28" x14ac:dyDescent="0.25">
      <c r="A99" s="10">
        <v>4</v>
      </c>
      <c r="B99" s="10">
        <v>1516</v>
      </c>
      <c r="C99" s="10" t="s">
        <v>527</v>
      </c>
      <c r="D99" s="10">
        <v>28310</v>
      </c>
      <c r="E99" s="9">
        <v>310200999592</v>
      </c>
      <c r="F99" t="s">
        <v>394</v>
      </c>
      <c r="G99" t="s">
        <v>534</v>
      </c>
      <c r="I99" t="s">
        <v>818</v>
      </c>
      <c r="J99">
        <v>9000</v>
      </c>
      <c r="K99" t="s">
        <v>529</v>
      </c>
      <c r="L99" t="s">
        <v>530</v>
      </c>
      <c r="M99" t="s">
        <v>530</v>
      </c>
      <c r="N99" t="s">
        <v>531</v>
      </c>
      <c r="O99" t="s">
        <v>531</v>
      </c>
      <c r="P99" t="s">
        <v>530</v>
      </c>
      <c r="Q99" s="5">
        <f t="shared" si="3"/>
        <v>1</v>
      </c>
      <c r="R99" s="8" t="str">
        <f t="shared" si="4"/>
        <v>3102009995929000</v>
      </c>
      <c r="S99" s="8" t="str">
        <f>VLOOKUP(R99,'RSU Provider 14-15'!Q:Q,1,)</f>
        <v>3102009995929000</v>
      </c>
      <c r="T99" s="8" t="e">
        <f>VLOOKUP(R99,#REF!,1,)</f>
        <v>#REF!</v>
      </c>
      <c r="U99" s="11" t="s">
        <v>817</v>
      </c>
      <c r="V99" s="8" t="e">
        <f>VLOOKUP(E99,#REF!,1,FALSE)</f>
        <v>#REF!</v>
      </c>
      <c r="W99" t="str">
        <f>VLOOKUP(R99,[2]Sheet1!$H$1:$H$65536,1,FALSE)</f>
        <v>3102009995929000</v>
      </c>
      <c r="Y99" t="str">
        <f t="shared" si="5"/>
        <v>AHRC-NEW YORK--Program Code: 9000</v>
      </c>
      <c r="Z99" s="9">
        <v>491700880269</v>
      </c>
      <c r="AA99" t="s">
        <v>531</v>
      </c>
      <c r="AB99" t="s">
        <v>531</v>
      </c>
    </row>
    <row r="100" spans="1:28" x14ac:dyDescent="0.25">
      <c r="A100" s="10">
        <v>4</v>
      </c>
      <c r="B100" s="10">
        <v>1516</v>
      </c>
      <c r="C100" s="10" t="s">
        <v>527</v>
      </c>
      <c r="D100" s="10">
        <v>28310</v>
      </c>
      <c r="E100" s="9">
        <v>310200999592</v>
      </c>
      <c r="F100" t="s">
        <v>394</v>
      </c>
      <c r="G100" t="s">
        <v>534</v>
      </c>
      <c r="I100" t="s">
        <v>818</v>
      </c>
      <c r="J100">
        <v>9102</v>
      </c>
      <c r="K100" t="s">
        <v>529</v>
      </c>
      <c r="L100" t="s">
        <v>531</v>
      </c>
      <c r="M100" t="s">
        <v>530</v>
      </c>
      <c r="N100" t="s">
        <v>530</v>
      </c>
      <c r="O100" t="s">
        <v>531</v>
      </c>
      <c r="P100" t="s">
        <v>530</v>
      </c>
      <c r="Q100" s="5">
        <f t="shared" si="3"/>
        <v>3</v>
      </c>
      <c r="R100" s="8" t="str">
        <f t="shared" si="4"/>
        <v>3102009995929102</v>
      </c>
      <c r="S100" s="8" t="str">
        <f>VLOOKUP(R100,'RSU Provider 14-15'!Q:Q,1,)</f>
        <v>3102009995929102</v>
      </c>
      <c r="T100" s="8" t="e">
        <f>VLOOKUP(R100,#REF!,1,)</f>
        <v>#REF!</v>
      </c>
      <c r="U100" s="11" t="s">
        <v>817</v>
      </c>
      <c r="V100" s="8" t="e">
        <f>VLOOKUP(E100,#REF!,1,FALSE)</f>
        <v>#REF!</v>
      </c>
      <c r="W100" t="str">
        <f>VLOOKUP(R100,[2]Sheet1!$H$1:$H$65536,1,FALSE)</f>
        <v>3102009995929102</v>
      </c>
      <c r="Y100" t="str">
        <f t="shared" si="5"/>
        <v>AHRC-NEW YORK--Program Code: 9102</v>
      </c>
      <c r="Z100" s="9">
        <v>222000100007</v>
      </c>
      <c r="AA100" t="s">
        <v>531</v>
      </c>
      <c r="AB100" t="s">
        <v>531</v>
      </c>
    </row>
    <row r="101" spans="1:28" x14ac:dyDescent="0.25">
      <c r="A101" s="14">
        <v>4</v>
      </c>
      <c r="B101" s="14">
        <v>1516</v>
      </c>
      <c r="C101" s="14" t="s">
        <v>527</v>
      </c>
      <c r="D101" s="14">
        <v>28310</v>
      </c>
      <c r="E101" s="15">
        <v>310200999592</v>
      </c>
      <c r="F101" s="16" t="s">
        <v>394</v>
      </c>
      <c r="G101" s="16" t="s">
        <v>534</v>
      </c>
      <c r="H101" s="16"/>
      <c r="I101" s="16" t="s">
        <v>818</v>
      </c>
      <c r="J101" s="16">
        <v>9115</v>
      </c>
      <c r="K101" s="16" t="s">
        <v>529</v>
      </c>
      <c r="L101" s="16" t="s">
        <v>531</v>
      </c>
      <c r="M101" s="16" t="s">
        <v>530</v>
      </c>
      <c r="N101" s="16" t="s">
        <v>530</v>
      </c>
      <c r="O101" s="16" t="s">
        <v>531</v>
      </c>
      <c r="P101" s="16" t="s">
        <v>530</v>
      </c>
      <c r="Q101" s="17">
        <f t="shared" si="3"/>
        <v>3</v>
      </c>
      <c r="R101" s="18" t="str">
        <f t="shared" si="4"/>
        <v>3102009995929115</v>
      </c>
      <c r="S101" s="18" t="str">
        <f>VLOOKUP(R101,'RSU Provider 14-15'!Q:Q,1,)</f>
        <v>3102009995929115</v>
      </c>
      <c r="T101" s="18" t="e">
        <f>VLOOKUP(R101,#REF!,1,)</f>
        <v>#REF!</v>
      </c>
      <c r="U101" s="19" t="s">
        <v>817</v>
      </c>
      <c r="V101" s="18" t="e">
        <f>VLOOKUP(E101,#REF!,1,FALSE)</f>
        <v>#REF!</v>
      </c>
      <c r="W101" s="16" t="str">
        <f>VLOOKUP(R101,[2]Sheet1!$H$1:$H$65536,1,FALSE)</f>
        <v>3102009995929115</v>
      </c>
      <c r="Y101" t="str">
        <f t="shared" si="5"/>
        <v>AHRC-NEW YORK--Program Code: 9115</v>
      </c>
      <c r="Z101" s="9">
        <v>100308020000</v>
      </c>
      <c r="AA101" t="s">
        <v>531</v>
      </c>
      <c r="AB101" t="s">
        <v>531</v>
      </c>
    </row>
    <row r="102" spans="1:28" x14ac:dyDescent="0.25">
      <c r="A102" s="10">
        <v>4</v>
      </c>
      <c r="B102" s="10">
        <v>1516</v>
      </c>
      <c r="C102" s="10" t="s">
        <v>527</v>
      </c>
      <c r="D102" s="10">
        <v>28310</v>
      </c>
      <c r="E102" s="9">
        <v>310200999592</v>
      </c>
      <c r="F102" t="s">
        <v>394</v>
      </c>
      <c r="G102" t="s">
        <v>534</v>
      </c>
      <c r="I102" t="s">
        <v>818</v>
      </c>
      <c r="J102">
        <v>9161</v>
      </c>
      <c r="K102" t="s">
        <v>529</v>
      </c>
      <c r="L102" t="s">
        <v>531</v>
      </c>
      <c r="M102" t="s">
        <v>530</v>
      </c>
      <c r="N102" t="s">
        <v>530</v>
      </c>
      <c r="O102" t="s">
        <v>530</v>
      </c>
      <c r="P102" t="s">
        <v>531</v>
      </c>
      <c r="Q102" s="5">
        <f t="shared" si="3"/>
        <v>4</v>
      </c>
      <c r="R102" s="8" t="str">
        <f t="shared" si="4"/>
        <v>3102009995929161</v>
      </c>
      <c r="S102" s="8" t="str">
        <f>VLOOKUP(R102,'RSU Provider 14-15'!Q:Q,1,)</f>
        <v>3102009995929161</v>
      </c>
      <c r="T102" s="8" t="e">
        <f>VLOOKUP(R102,#REF!,1,)</f>
        <v>#REF!</v>
      </c>
      <c r="U102" s="11" t="s">
        <v>817</v>
      </c>
      <c r="V102" s="8" t="e">
        <f>VLOOKUP(E102,#REF!,1,FALSE)</f>
        <v>#REF!</v>
      </c>
      <c r="W102" t="str">
        <f>VLOOKUP(R102,[2]Sheet1!$H$1:$H$65536,1,FALSE)</f>
        <v>3102009995929161</v>
      </c>
      <c r="Y102" t="str">
        <f t="shared" si="5"/>
        <v>AHRC-NEW YORK--Program Code: 9161</v>
      </c>
      <c r="Z102" s="9">
        <v>591401880109</v>
      </c>
      <c r="AA102" t="s">
        <v>531</v>
      </c>
      <c r="AB102" t="s">
        <v>531</v>
      </c>
    </row>
    <row r="103" spans="1:28" x14ac:dyDescent="0.25">
      <c r="A103" s="10">
        <v>4</v>
      </c>
      <c r="B103" s="10">
        <v>1516</v>
      </c>
      <c r="C103" s="10" t="s">
        <v>527</v>
      </c>
      <c r="D103" s="10">
        <v>19870</v>
      </c>
      <c r="E103" s="9">
        <v>310300999436</v>
      </c>
      <c r="F103" t="s">
        <v>392</v>
      </c>
      <c r="G103" t="s">
        <v>536</v>
      </c>
      <c r="I103" t="s">
        <v>818</v>
      </c>
      <c r="J103">
        <v>9030</v>
      </c>
      <c r="K103" t="s">
        <v>529</v>
      </c>
      <c r="L103" t="s">
        <v>530</v>
      </c>
      <c r="M103" t="s">
        <v>530</v>
      </c>
      <c r="N103" t="s">
        <v>531</v>
      </c>
      <c r="O103" t="s">
        <v>531</v>
      </c>
      <c r="P103" t="s">
        <v>530</v>
      </c>
      <c r="Q103" s="5">
        <f t="shared" si="3"/>
        <v>1</v>
      </c>
      <c r="R103" s="8" t="str">
        <f t="shared" si="4"/>
        <v>3103009994369030</v>
      </c>
      <c r="S103" s="8" t="str">
        <f>VLOOKUP(R103,'RSU Provider 14-15'!Q:Q,1,)</f>
        <v>3103009994369030</v>
      </c>
      <c r="T103" s="8" t="e">
        <f>VLOOKUP(R103,#REF!,1,)</f>
        <v>#REF!</v>
      </c>
      <c r="U103" s="11" t="s">
        <v>817</v>
      </c>
      <c r="V103" s="8" t="e">
        <f>VLOOKUP(E103,#REF!,1,FALSE)</f>
        <v>#REF!</v>
      </c>
      <c r="W103" t="str">
        <f>VLOOKUP(R103,[2]Sheet1!$H$1:$H$65536,1,FALSE)</f>
        <v>3103009994369030</v>
      </c>
      <c r="Y103" t="str">
        <f t="shared" si="5"/>
        <v>AICHHORN SCHOOL (THE)--Program Code: 9030</v>
      </c>
      <c r="Z103" s="9">
        <v>591401880109</v>
      </c>
      <c r="AA103" t="s">
        <v>531</v>
      </c>
      <c r="AB103" t="s">
        <v>531</v>
      </c>
    </row>
    <row r="104" spans="1:28" x14ac:dyDescent="0.25">
      <c r="A104" s="10">
        <v>4</v>
      </c>
      <c r="B104" s="10">
        <v>1516</v>
      </c>
      <c r="C104" s="10" t="s">
        <v>527</v>
      </c>
      <c r="D104" s="10">
        <v>42680</v>
      </c>
      <c r="E104" s="9">
        <v>331400880021</v>
      </c>
      <c r="F104" t="s">
        <v>478</v>
      </c>
      <c r="G104" t="s">
        <v>534</v>
      </c>
      <c r="I104" t="s">
        <v>818</v>
      </c>
      <c r="J104">
        <v>9160</v>
      </c>
      <c r="K104" t="s">
        <v>529</v>
      </c>
      <c r="L104" t="s">
        <v>531</v>
      </c>
      <c r="M104" t="s">
        <v>530</v>
      </c>
      <c r="N104" t="s">
        <v>530</v>
      </c>
      <c r="O104" t="s">
        <v>530</v>
      </c>
      <c r="P104" t="s">
        <v>531</v>
      </c>
      <c r="Q104" s="5">
        <f t="shared" si="3"/>
        <v>4</v>
      </c>
      <c r="R104" s="8" t="str">
        <f t="shared" si="4"/>
        <v>3314008800219160</v>
      </c>
      <c r="S104" s="8" t="str">
        <f>VLOOKUP(R104,'RSU Provider 14-15'!Q:Q,1,)</f>
        <v>3314008800219160</v>
      </c>
      <c r="T104" s="8" t="e">
        <f>VLOOKUP(R104,#REF!,1,)</f>
        <v>#REF!</v>
      </c>
      <c r="U104" s="11" t="s">
        <v>817</v>
      </c>
      <c r="V104" s="8" t="e">
        <f>VLOOKUP(E104,#REF!,1,FALSE)</f>
        <v>#REF!</v>
      </c>
      <c r="W104" t="str">
        <f>VLOOKUP(R104,[2]Sheet1!$H$1:$H$65536,1,FALSE)</f>
        <v>3314008800219160</v>
      </c>
      <c r="Y104" t="str">
        <f t="shared" si="5"/>
        <v>AIM HIGH CHILDREN'S SERVICES--Program Code: 9160</v>
      </c>
      <c r="Z104" s="9">
        <v>342500998065</v>
      </c>
      <c r="AA104" t="s">
        <v>531</v>
      </c>
      <c r="AB104" t="s">
        <v>531</v>
      </c>
    </row>
    <row r="105" spans="1:28" x14ac:dyDescent="0.25">
      <c r="A105" s="10">
        <v>4</v>
      </c>
      <c r="B105" s="10">
        <v>1516</v>
      </c>
      <c r="C105" s="10" t="s">
        <v>527</v>
      </c>
      <c r="D105" s="10">
        <v>10090</v>
      </c>
      <c r="E105" s="9">
        <v>662001990044</v>
      </c>
      <c r="F105" t="s">
        <v>446</v>
      </c>
      <c r="G105" t="s">
        <v>534</v>
      </c>
      <c r="I105" t="s">
        <v>818</v>
      </c>
      <c r="J105">
        <v>9115</v>
      </c>
      <c r="K105" t="s">
        <v>529</v>
      </c>
      <c r="L105" t="s">
        <v>531</v>
      </c>
      <c r="M105" t="s">
        <v>530</v>
      </c>
      <c r="N105" t="s">
        <v>530</v>
      </c>
      <c r="O105" t="s">
        <v>531</v>
      </c>
      <c r="P105" t="s">
        <v>530</v>
      </c>
      <c r="Q105" s="5">
        <f t="shared" si="3"/>
        <v>3</v>
      </c>
      <c r="R105" s="8" t="str">
        <f t="shared" si="4"/>
        <v>6620019900449115</v>
      </c>
      <c r="S105" s="8" t="str">
        <f>VLOOKUP(R105,'RSU Provider 14-15'!Q:Q,1,)</f>
        <v>6620019900449115</v>
      </c>
      <c r="T105" s="8" t="e">
        <f>VLOOKUP(R105,#REF!,1,)</f>
        <v>#REF!</v>
      </c>
      <c r="U105" s="11" t="s">
        <v>817</v>
      </c>
      <c r="V105" s="8" t="e">
        <f>VLOOKUP(E105,#REF!,1,FALSE)</f>
        <v>#REF!</v>
      </c>
      <c r="W105" t="str">
        <f>VLOOKUP(R105,[2]Sheet1!$H$1:$H$65536,1,FALSE)</f>
        <v>6620019900449115</v>
      </c>
      <c r="Y105" t="str">
        <f t="shared" si="5"/>
        <v>ALCOTT SCHOOL--Program Code: 9115</v>
      </c>
      <c r="Z105" s="9">
        <v>342500998065</v>
      </c>
      <c r="AA105" t="s">
        <v>531</v>
      </c>
      <c r="AB105" t="s">
        <v>531</v>
      </c>
    </row>
    <row r="106" spans="1:28" x14ac:dyDescent="0.25">
      <c r="A106" s="10">
        <v>4</v>
      </c>
      <c r="B106" s="10">
        <v>1516</v>
      </c>
      <c r="C106" s="10" t="s">
        <v>527</v>
      </c>
      <c r="D106" s="10">
        <v>10090</v>
      </c>
      <c r="E106" s="9">
        <v>662001990044</v>
      </c>
      <c r="F106" t="s">
        <v>446</v>
      </c>
      <c r="G106" t="s">
        <v>534</v>
      </c>
      <c r="I106" t="s">
        <v>818</v>
      </c>
      <c r="J106">
        <v>9160</v>
      </c>
      <c r="K106" t="s">
        <v>529</v>
      </c>
      <c r="L106" t="s">
        <v>531</v>
      </c>
      <c r="M106" t="s">
        <v>530</v>
      </c>
      <c r="N106" t="s">
        <v>530</v>
      </c>
      <c r="O106" t="s">
        <v>530</v>
      </c>
      <c r="P106" t="s">
        <v>531</v>
      </c>
      <c r="Q106" s="5">
        <f t="shared" si="3"/>
        <v>4</v>
      </c>
      <c r="R106" s="8" t="str">
        <f t="shared" si="4"/>
        <v>6620019900449160</v>
      </c>
      <c r="S106" s="8" t="e">
        <f>VLOOKUP(R106,'RSU Provider 14-15'!Q:Q,1,)</f>
        <v>#N/A</v>
      </c>
      <c r="T106" s="8" t="e">
        <f>VLOOKUP(R106,#REF!,1,)</f>
        <v>#REF!</v>
      </c>
      <c r="U106" s="11" t="s">
        <v>817</v>
      </c>
      <c r="V106" s="8" t="e">
        <f>VLOOKUP(E106,#REF!,1,FALSE)</f>
        <v>#REF!</v>
      </c>
      <c r="W106" t="str">
        <f>VLOOKUP(R106,[2]Sheet1!$H$1:$H$65536,1,FALSE)</f>
        <v>6620019900449160</v>
      </c>
      <c r="Y106" t="str">
        <f t="shared" si="5"/>
        <v>ALCOTT SCHOOL--Program Code: 9160</v>
      </c>
      <c r="Z106" s="9">
        <v>342500998065</v>
      </c>
      <c r="AA106" t="s">
        <v>531</v>
      </c>
      <c r="AB106" t="s">
        <v>531</v>
      </c>
    </row>
    <row r="107" spans="1:28" x14ac:dyDescent="0.25">
      <c r="A107" s="10">
        <v>4</v>
      </c>
      <c r="B107" s="10">
        <v>1516</v>
      </c>
      <c r="C107" s="10" t="s">
        <v>527</v>
      </c>
      <c r="D107" s="10">
        <v>10090</v>
      </c>
      <c r="E107" s="9">
        <v>662001990044</v>
      </c>
      <c r="F107" t="s">
        <v>446</v>
      </c>
      <c r="G107" t="s">
        <v>534</v>
      </c>
      <c r="I107" t="s">
        <v>818</v>
      </c>
      <c r="J107">
        <v>9165</v>
      </c>
      <c r="K107" t="s">
        <v>529</v>
      </c>
      <c r="L107" t="s">
        <v>531</v>
      </c>
      <c r="M107" t="s">
        <v>530</v>
      </c>
      <c r="N107" t="s">
        <v>530</v>
      </c>
      <c r="O107" t="s">
        <v>530</v>
      </c>
      <c r="P107" t="s">
        <v>531</v>
      </c>
      <c r="Q107" s="5">
        <f t="shared" si="3"/>
        <v>4</v>
      </c>
      <c r="R107" s="8" t="str">
        <f t="shared" si="4"/>
        <v>6620019900449165</v>
      </c>
      <c r="S107" s="8" t="str">
        <f>VLOOKUP(R107,'RSU Provider 14-15'!Q:Q,1,)</f>
        <v>6620019900449165</v>
      </c>
      <c r="T107" s="8" t="e">
        <f>VLOOKUP(R107,#REF!,1,)</f>
        <v>#REF!</v>
      </c>
      <c r="U107" s="11" t="s">
        <v>817</v>
      </c>
      <c r="V107" s="8" t="e">
        <f>VLOOKUP(E107,#REF!,1,FALSE)</f>
        <v>#REF!</v>
      </c>
      <c r="W107" t="str">
        <f>VLOOKUP(R107,[2]Sheet1!$H$1:$H$65536,1,FALSE)</f>
        <v>6620019900449165</v>
      </c>
      <c r="Y107" t="str">
        <f t="shared" si="5"/>
        <v>ALCOTT SCHOOL--Program Code: 9165</v>
      </c>
      <c r="Z107" s="9">
        <v>342500998065</v>
      </c>
      <c r="AA107" t="s">
        <v>531</v>
      </c>
      <c r="AB107" t="s">
        <v>531</v>
      </c>
    </row>
    <row r="108" spans="1:28" x14ac:dyDescent="0.25">
      <c r="A108" s="10">
        <v>4</v>
      </c>
      <c r="B108" s="10">
        <v>1516</v>
      </c>
      <c r="C108" s="10" t="s">
        <v>527</v>
      </c>
      <c r="D108" s="10">
        <v>13560</v>
      </c>
      <c r="E108" s="9">
        <v>580206880021</v>
      </c>
      <c r="F108" t="s">
        <v>451</v>
      </c>
      <c r="G108" t="s">
        <v>542</v>
      </c>
      <c r="I108" t="s">
        <v>818</v>
      </c>
      <c r="J108">
        <v>9100</v>
      </c>
      <c r="K108" t="s">
        <v>529</v>
      </c>
      <c r="L108" t="s">
        <v>531</v>
      </c>
      <c r="M108" t="s">
        <v>530</v>
      </c>
      <c r="N108" t="s">
        <v>530</v>
      </c>
      <c r="O108" t="s">
        <v>531</v>
      </c>
      <c r="P108" t="s">
        <v>530</v>
      </c>
      <c r="Q108" s="5">
        <f t="shared" si="3"/>
        <v>3</v>
      </c>
      <c r="R108" s="8" t="str">
        <f t="shared" si="4"/>
        <v>5802068800219100</v>
      </c>
      <c r="S108" s="8" t="str">
        <f>VLOOKUP(R108,'RSU Provider 14-15'!Q:Q,1,)</f>
        <v>5802068800219100</v>
      </c>
      <c r="T108" s="8" t="e">
        <f>VLOOKUP(R108,#REF!,1,)</f>
        <v>#REF!</v>
      </c>
      <c r="U108" s="11" t="s">
        <v>817</v>
      </c>
      <c r="V108" s="8" t="e">
        <f>VLOOKUP(E108,#REF!,1,FALSE)</f>
        <v>#REF!</v>
      </c>
      <c r="W108" t="str">
        <f>VLOOKUP(R108,[2]Sheet1!$H$1:$H$65536,1,FALSE)</f>
        <v>5802068800219100</v>
      </c>
      <c r="Y108" t="str">
        <f t="shared" si="5"/>
        <v>ALTERNATIVES FOR CHILDREN--Program Code: 9100</v>
      </c>
      <c r="Z108" s="9">
        <v>342500998065</v>
      </c>
      <c r="AA108" t="s">
        <v>531</v>
      </c>
      <c r="AB108" t="s">
        <v>531</v>
      </c>
    </row>
    <row r="109" spans="1:28" x14ac:dyDescent="0.25">
      <c r="A109" s="10">
        <v>4</v>
      </c>
      <c r="B109" s="10">
        <v>1516</v>
      </c>
      <c r="C109" s="10" t="s">
        <v>527</v>
      </c>
      <c r="D109" s="10">
        <v>13560</v>
      </c>
      <c r="E109" s="9">
        <v>580206880021</v>
      </c>
      <c r="F109" t="s">
        <v>451</v>
      </c>
      <c r="G109" t="s">
        <v>542</v>
      </c>
      <c r="I109" t="s">
        <v>818</v>
      </c>
      <c r="J109">
        <v>9115</v>
      </c>
      <c r="K109" t="s">
        <v>529</v>
      </c>
      <c r="L109" t="s">
        <v>531</v>
      </c>
      <c r="M109" t="s">
        <v>530</v>
      </c>
      <c r="N109" t="s">
        <v>530</v>
      </c>
      <c r="O109" t="s">
        <v>531</v>
      </c>
      <c r="P109" t="s">
        <v>530</v>
      </c>
      <c r="Q109" s="5">
        <f t="shared" si="3"/>
        <v>3</v>
      </c>
      <c r="R109" s="8" t="str">
        <f t="shared" si="4"/>
        <v>5802068800219115</v>
      </c>
      <c r="S109" s="8" t="str">
        <f>VLOOKUP(R109,'RSU Provider 14-15'!Q:Q,1,)</f>
        <v>5802068800219115</v>
      </c>
      <c r="T109" s="8" t="e">
        <f>VLOOKUP(R109,#REF!,1,)</f>
        <v>#REF!</v>
      </c>
      <c r="U109" s="11" t="s">
        <v>817</v>
      </c>
      <c r="V109" s="8" t="e">
        <f>VLOOKUP(E109,#REF!,1,FALSE)</f>
        <v>#REF!</v>
      </c>
      <c r="W109" t="str">
        <f>VLOOKUP(R109,[2]Sheet1!$H$1:$H$65536,1,FALSE)</f>
        <v>5802068800219115</v>
      </c>
      <c r="Y109" t="str">
        <f t="shared" si="5"/>
        <v>ALTERNATIVES FOR CHILDREN--Program Code: 9115</v>
      </c>
      <c r="Z109" s="9">
        <v>332100990031</v>
      </c>
      <c r="AA109" t="s">
        <v>531</v>
      </c>
      <c r="AB109" t="s">
        <v>531</v>
      </c>
    </row>
    <row r="110" spans="1:28" x14ac:dyDescent="0.25">
      <c r="A110" s="10">
        <v>4</v>
      </c>
      <c r="B110" s="10">
        <v>1516</v>
      </c>
      <c r="C110" s="10" t="s">
        <v>527</v>
      </c>
      <c r="D110" s="10">
        <v>13560</v>
      </c>
      <c r="E110" s="9">
        <v>580206880021</v>
      </c>
      <c r="F110" t="s">
        <v>451</v>
      </c>
      <c r="G110" t="s">
        <v>542</v>
      </c>
      <c r="I110" t="s">
        <v>818</v>
      </c>
      <c r="J110">
        <v>9160</v>
      </c>
      <c r="K110" t="s">
        <v>529</v>
      </c>
      <c r="L110" t="s">
        <v>531</v>
      </c>
      <c r="M110" t="s">
        <v>530</v>
      </c>
      <c r="N110" t="s">
        <v>530</v>
      </c>
      <c r="O110" t="s">
        <v>530</v>
      </c>
      <c r="P110" t="s">
        <v>531</v>
      </c>
      <c r="Q110" s="5">
        <f t="shared" si="3"/>
        <v>4</v>
      </c>
      <c r="R110" s="8" t="str">
        <f t="shared" si="4"/>
        <v>5802068800219160</v>
      </c>
      <c r="S110" s="8" t="str">
        <f>VLOOKUP(R110,'RSU Provider 14-15'!Q:Q,1,)</f>
        <v>5802068800219160</v>
      </c>
      <c r="T110" s="8" t="e">
        <f>VLOOKUP(R110,#REF!,1,)</f>
        <v>#REF!</v>
      </c>
      <c r="U110" s="11" t="s">
        <v>817</v>
      </c>
      <c r="V110" s="8" t="e">
        <f>VLOOKUP(E110,#REF!,1,FALSE)</f>
        <v>#REF!</v>
      </c>
      <c r="W110" t="str">
        <f>VLOOKUP(R110,[2]Sheet1!$H$1:$H$65536,1,FALSE)</f>
        <v>5802068800219160</v>
      </c>
      <c r="Y110" t="str">
        <f t="shared" si="5"/>
        <v>ALTERNATIVES FOR CHILDREN--Program Code: 9160</v>
      </c>
      <c r="Z110" s="9">
        <v>332100990031</v>
      </c>
      <c r="AA110" t="s">
        <v>531</v>
      </c>
      <c r="AB110" t="s">
        <v>531</v>
      </c>
    </row>
    <row r="111" spans="1:28" x14ac:dyDescent="0.25">
      <c r="A111" s="10">
        <v>4</v>
      </c>
      <c r="B111" s="10">
        <v>1516</v>
      </c>
      <c r="C111" s="10" t="s">
        <v>527</v>
      </c>
      <c r="D111" s="10">
        <v>13560</v>
      </c>
      <c r="E111" s="9">
        <v>580206880021</v>
      </c>
      <c r="F111" t="s">
        <v>451</v>
      </c>
      <c r="G111" t="s">
        <v>542</v>
      </c>
      <c r="I111" t="s">
        <v>818</v>
      </c>
      <c r="J111">
        <v>9165</v>
      </c>
      <c r="K111" t="s">
        <v>529</v>
      </c>
      <c r="L111" t="s">
        <v>531</v>
      </c>
      <c r="M111" t="s">
        <v>530</v>
      </c>
      <c r="N111" t="s">
        <v>530</v>
      </c>
      <c r="O111" t="s">
        <v>530</v>
      </c>
      <c r="P111" t="s">
        <v>531</v>
      </c>
      <c r="Q111" s="5">
        <f t="shared" si="3"/>
        <v>4</v>
      </c>
      <c r="R111" s="8" t="str">
        <f t="shared" si="4"/>
        <v>5802068800219165</v>
      </c>
      <c r="S111" s="8" t="str">
        <f>VLOOKUP(R111,'RSU Provider 14-15'!Q:Q,1,)</f>
        <v>5802068800219165</v>
      </c>
      <c r="T111" s="8" t="e">
        <f>VLOOKUP(R111,#REF!,1,)</f>
        <v>#REF!</v>
      </c>
      <c r="U111" s="11" t="s">
        <v>817</v>
      </c>
      <c r="V111" s="8" t="e">
        <f>VLOOKUP(E111,#REF!,1,FALSE)</f>
        <v>#REF!</v>
      </c>
      <c r="W111" t="str">
        <f>VLOOKUP(R111,[2]Sheet1!$H$1:$H$65536,1,FALSE)</f>
        <v>5802068800219165</v>
      </c>
      <c r="Y111" t="str">
        <f t="shared" si="5"/>
        <v>ALTERNATIVES FOR CHILDREN--Program Code: 9165</v>
      </c>
      <c r="Z111" s="9">
        <v>332100990031</v>
      </c>
      <c r="AA111" t="s">
        <v>531</v>
      </c>
      <c r="AB111" t="s">
        <v>531</v>
      </c>
    </row>
    <row r="112" spans="1:28" x14ac:dyDescent="0.25">
      <c r="A112" s="10">
        <v>4</v>
      </c>
      <c r="B112" s="10">
        <v>1516</v>
      </c>
      <c r="C112" s="10" t="s">
        <v>532</v>
      </c>
      <c r="D112" s="10">
        <v>20200</v>
      </c>
      <c r="E112" s="9">
        <v>130801996542</v>
      </c>
      <c r="F112" t="s">
        <v>416</v>
      </c>
      <c r="G112" t="s">
        <v>538</v>
      </c>
      <c r="I112" t="s">
        <v>818</v>
      </c>
      <c r="J112">
        <v>9002</v>
      </c>
      <c r="K112" t="s">
        <v>529</v>
      </c>
      <c r="L112" t="s">
        <v>530</v>
      </c>
      <c r="M112" t="s">
        <v>530</v>
      </c>
      <c r="N112" t="s">
        <v>531</v>
      </c>
      <c r="O112" t="s">
        <v>531</v>
      </c>
      <c r="P112" t="s">
        <v>530</v>
      </c>
      <c r="Q112" s="5">
        <f t="shared" si="3"/>
        <v>1</v>
      </c>
      <c r="R112" s="8" t="str">
        <f t="shared" si="4"/>
        <v>1308019965429002</v>
      </c>
      <c r="S112" s="8" t="str">
        <f>VLOOKUP(R112,'RSU Provider 14-15'!Q:Q,1,)</f>
        <v>1308019965429002</v>
      </c>
      <c r="T112" s="8" t="e">
        <f>VLOOKUP(R112,#REF!,1,)</f>
        <v>#REF!</v>
      </c>
      <c r="U112" s="11" t="s">
        <v>817</v>
      </c>
      <c r="V112" s="8" t="e">
        <f>VLOOKUP(E112,#REF!,1,FALSE)</f>
        <v>#REF!</v>
      </c>
      <c r="W112" t="str">
        <f>VLOOKUP(R112,[2]Sheet1!$H$1:$H$65536,1,FALSE)</f>
        <v>1308019965429002</v>
      </c>
      <c r="Y112" t="str">
        <f t="shared" si="5"/>
        <v>ANDERSON CENTER FOR AUTISM--Program Code: 9002</v>
      </c>
      <c r="Z112" s="9">
        <v>800000058116</v>
      </c>
      <c r="AA112" t="s">
        <v>531</v>
      </c>
      <c r="AB112" t="s">
        <v>531</v>
      </c>
    </row>
    <row r="113" spans="1:28" x14ac:dyDescent="0.25">
      <c r="A113" s="10">
        <v>4</v>
      </c>
      <c r="B113" s="10">
        <v>1516</v>
      </c>
      <c r="C113" s="10" t="s">
        <v>532</v>
      </c>
      <c r="D113" s="10">
        <v>22050</v>
      </c>
      <c r="E113" s="9">
        <v>121901880078</v>
      </c>
      <c r="F113" t="s">
        <v>491</v>
      </c>
      <c r="G113" t="s">
        <v>556</v>
      </c>
      <c r="I113" t="s">
        <v>818</v>
      </c>
      <c r="J113">
        <v>9162</v>
      </c>
      <c r="K113" t="s">
        <v>529</v>
      </c>
      <c r="L113" t="s">
        <v>531</v>
      </c>
      <c r="M113" t="s">
        <v>530</v>
      </c>
      <c r="N113" t="s">
        <v>530</v>
      </c>
      <c r="O113" t="s">
        <v>530</v>
      </c>
      <c r="P113" t="s">
        <v>531</v>
      </c>
      <c r="Q113" s="5">
        <f t="shared" si="3"/>
        <v>4</v>
      </c>
      <c r="R113" s="8" t="str">
        <f t="shared" si="4"/>
        <v>1219018800789162</v>
      </c>
      <c r="S113" s="8" t="str">
        <f>VLOOKUP(R113,'RSU Provider 14-15'!Q:Q,1,)</f>
        <v>1219018800789162</v>
      </c>
      <c r="T113" s="8" t="e">
        <f>VLOOKUP(R113,#REF!,1,)</f>
        <v>#REF!</v>
      </c>
      <c r="U113" s="11" t="s">
        <v>817</v>
      </c>
      <c r="V113" s="8" t="e">
        <f>VLOOKUP(E113,#REF!,1,FALSE)</f>
        <v>#REF!</v>
      </c>
      <c r="W113" t="str">
        <f>VLOOKUP(R113,[2]Sheet1!$H$1:$H$65536,1,FALSE)</f>
        <v>1219018800789162</v>
      </c>
      <c r="Y113" t="str">
        <f t="shared" si="5"/>
        <v>ARC DELAWARE COUNTY--Program Code: 9162</v>
      </c>
      <c r="Z113" s="9">
        <v>800000058116</v>
      </c>
      <c r="AA113" t="s">
        <v>531</v>
      </c>
      <c r="AB113" t="s">
        <v>531</v>
      </c>
    </row>
    <row r="114" spans="1:28" x14ac:dyDescent="0.25">
      <c r="A114" s="10">
        <v>4</v>
      </c>
      <c r="B114" s="10">
        <v>1516</v>
      </c>
      <c r="C114" s="10" t="s">
        <v>532</v>
      </c>
      <c r="D114" s="10">
        <v>22130</v>
      </c>
      <c r="E114" s="9">
        <v>160101880181</v>
      </c>
      <c r="F114" t="s">
        <v>607</v>
      </c>
      <c r="G114" t="s">
        <v>571</v>
      </c>
      <c r="I114" t="s">
        <v>818</v>
      </c>
      <c r="J114">
        <v>9100</v>
      </c>
      <c r="K114" t="s">
        <v>529</v>
      </c>
      <c r="L114" t="s">
        <v>531</v>
      </c>
      <c r="M114" t="s">
        <v>530</v>
      </c>
      <c r="N114" t="s">
        <v>530</v>
      </c>
      <c r="O114" t="s">
        <v>531</v>
      </c>
      <c r="P114" t="s">
        <v>530</v>
      </c>
      <c r="Q114" s="5">
        <f t="shared" si="3"/>
        <v>3</v>
      </c>
      <c r="R114" s="8" t="str">
        <f t="shared" si="4"/>
        <v>1601018801819100</v>
      </c>
      <c r="S114" s="8" t="str">
        <f>VLOOKUP(R114,'RSU Provider 14-15'!Q:Q,1,)</f>
        <v>1601018801819100</v>
      </c>
      <c r="T114" s="8" t="e">
        <f>VLOOKUP(R114,#REF!,1,)</f>
        <v>#REF!</v>
      </c>
      <c r="U114" s="11" t="s">
        <v>817</v>
      </c>
      <c r="V114" s="8" t="e">
        <f>VLOOKUP(E114,#REF!,1,FALSE)</f>
        <v>#REF!</v>
      </c>
      <c r="W114" t="str">
        <f>VLOOKUP(R114,[2]Sheet1!$H$1:$H$65536,1,FALSE)</f>
        <v>1601018801819100</v>
      </c>
      <c r="Y114" t="str">
        <f t="shared" si="5"/>
        <v>ARC FRANKLIN CO-ADIRONDACK A--Program Code: 9100</v>
      </c>
      <c r="Z114" s="9">
        <v>140201880004</v>
      </c>
      <c r="AA114" t="s">
        <v>531</v>
      </c>
      <c r="AB114" t="s">
        <v>531</v>
      </c>
    </row>
    <row r="115" spans="1:28" x14ac:dyDescent="0.25">
      <c r="A115" s="10">
        <v>4</v>
      </c>
      <c r="B115" s="10">
        <v>1516</v>
      </c>
      <c r="C115" s="10" t="s">
        <v>532</v>
      </c>
      <c r="D115" s="10">
        <v>40730</v>
      </c>
      <c r="E115" s="9">
        <v>240401880043</v>
      </c>
      <c r="F115" t="s">
        <v>489</v>
      </c>
      <c r="G115" t="s">
        <v>534</v>
      </c>
      <c r="I115" t="s">
        <v>818</v>
      </c>
      <c r="J115">
        <v>9100</v>
      </c>
      <c r="K115" t="s">
        <v>529</v>
      </c>
      <c r="L115" t="s">
        <v>531</v>
      </c>
      <c r="M115" t="s">
        <v>530</v>
      </c>
      <c r="N115" t="s">
        <v>530</v>
      </c>
      <c r="O115" t="s">
        <v>531</v>
      </c>
      <c r="P115" t="s">
        <v>530</v>
      </c>
      <c r="Q115" s="5">
        <f t="shared" si="3"/>
        <v>3</v>
      </c>
      <c r="R115" s="8" t="str">
        <f t="shared" si="4"/>
        <v>2404018800439100</v>
      </c>
      <c r="S115" s="8" t="str">
        <f>VLOOKUP(R115,'RSU Provider 14-15'!Q:Q,1,)</f>
        <v>2404018800439100</v>
      </c>
      <c r="T115" s="8" t="e">
        <f>VLOOKUP(R115,#REF!,1,)</f>
        <v>#REF!</v>
      </c>
      <c r="U115" s="11" t="s">
        <v>817</v>
      </c>
      <c r="V115" s="8" t="e">
        <f>VLOOKUP(E115,#REF!,1,FALSE)</f>
        <v>#REF!</v>
      </c>
      <c r="W115" t="str">
        <f>VLOOKUP(R115,[2]Sheet1!$H$1:$H$65536,1,FALSE)</f>
        <v>2404018800439100</v>
      </c>
      <c r="Y115" t="str">
        <f t="shared" si="5"/>
        <v>ARC INC LIVINGSTON-WYO CHAP--Program Code: 9100</v>
      </c>
      <c r="Z115" s="9">
        <v>140201880004</v>
      </c>
      <c r="AA115" t="s">
        <v>531</v>
      </c>
      <c r="AB115" t="s">
        <v>531</v>
      </c>
    </row>
    <row r="116" spans="1:28" x14ac:dyDescent="0.25">
      <c r="A116" s="10">
        <v>4</v>
      </c>
      <c r="B116" s="10">
        <v>1516</v>
      </c>
      <c r="C116" s="10" t="s">
        <v>532</v>
      </c>
      <c r="D116" s="10">
        <v>40730</v>
      </c>
      <c r="E116" s="9">
        <v>240401880043</v>
      </c>
      <c r="F116" t="s">
        <v>489</v>
      </c>
      <c r="G116" t="s">
        <v>534</v>
      </c>
      <c r="I116" t="s">
        <v>818</v>
      </c>
      <c r="J116">
        <v>9115</v>
      </c>
      <c r="K116" t="s">
        <v>529</v>
      </c>
      <c r="L116" t="s">
        <v>531</v>
      </c>
      <c r="M116" t="s">
        <v>530</v>
      </c>
      <c r="N116" t="s">
        <v>530</v>
      </c>
      <c r="O116" t="s">
        <v>531</v>
      </c>
      <c r="P116" t="s">
        <v>530</v>
      </c>
      <c r="Q116" s="5">
        <f t="shared" si="3"/>
        <v>3</v>
      </c>
      <c r="R116" s="8" t="str">
        <f t="shared" si="4"/>
        <v>2404018800439115</v>
      </c>
      <c r="S116" s="8" t="str">
        <f>VLOOKUP(R116,'RSU Provider 14-15'!Q:Q,1,)</f>
        <v>2404018800439115</v>
      </c>
      <c r="T116" s="8" t="e">
        <f>VLOOKUP(R116,#REF!,1,)</f>
        <v>#REF!</v>
      </c>
      <c r="U116" s="11" t="s">
        <v>817</v>
      </c>
      <c r="V116" s="8" t="e">
        <f>VLOOKUP(E116,#REF!,1,FALSE)</f>
        <v>#REF!</v>
      </c>
      <c r="W116" t="str">
        <f>VLOOKUP(R116,[2]Sheet1!$H$1:$H$65536,1,FALSE)</f>
        <v>2404018800439115</v>
      </c>
      <c r="Y116" t="str">
        <f t="shared" si="5"/>
        <v>ARC INC LIVINGSTON-WYO CHAP--Program Code: 9115</v>
      </c>
      <c r="Z116" s="9">
        <v>320800880098</v>
      </c>
      <c r="AA116" t="s">
        <v>531</v>
      </c>
      <c r="AB116" t="s">
        <v>531</v>
      </c>
    </row>
    <row r="117" spans="1:28" x14ac:dyDescent="0.25">
      <c r="A117" s="10">
        <v>4</v>
      </c>
      <c r="B117" s="10">
        <v>1516</v>
      </c>
      <c r="C117" s="10" t="s">
        <v>532</v>
      </c>
      <c r="D117" s="10">
        <v>40730</v>
      </c>
      <c r="E117" s="9">
        <v>240401880043</v>
      </c>
      <c r="F117" t="s">
        <v>489</v>
      </c>
      <c r="G117" t="s">
        <v>534</v>
      </c>
      <c r="I117" t="s">
        <v>818</v>
      </c>
      <c r="J117">
        <v>9160</v>
      </c>
      <c r="K117" t="s">
        <v>529</v>
      </c>
      <c r="L117" t="s">
        <v>531</v>
      </c>
      <c r="M117" t="s">
        <v>530</v>
      </c>
      <c r="N117" t="s">
        <v>530</v>
      </c>
      <c r="O117" t="s">
        <v>530</v>
      </c>
      <c r="P117" t="s">
        <v>531</v>
      </c>
      <c r="Q117" s="5">
        <f t="shared" si="3"/>
        <v>4</v>
      </c>
      <c r="R117" s="8" t="str">
        <f t="shared" si="4"/>
        <v>2404018800439160</v>
      </c>
      <c r="S117" s="8" t="str">
        <f>VLOOKUP(R117,'RSU Provider 14-15'!Q:Q,1,)</f>
        <v>2404018800439160</v>
      </c>
      <c r="T117" s="8" t="e">
        <f>VLOOKUP(R117,#REF!,1,)</f>
        <v>#REF!</v>
      </c>
      <c r="U117" s="11" t="s">
        <v>817</v>
      </c>
      <c r="V117" s="8" t="e">
        <f>VLOOKUP(E117,#REF!,1,FALSE)</f>
        <v>#REF!</v>
      </c>
      <c r="W117" t="str">
        <f>VLOOKUP(R117,[2]Sheet1!$H$1:$H$65536,1,FALSE)</f>
        <v>2404018800439160</v>
      </c>
      <c r="Y117" t="str">
        <f t="shared" si="5"/>
        <v>ARC INC LIVINGSTON-WYO CHAP--Program Code: 9160</v>
      </c>
      <c r="Z117" s="9">
        <v>800000056822</v>
      </c>
      <c r="AA117" t="s">
        <v>531</v>
      </c>
      <c r="AB117" t="s">
        <v>531</v>
      </c>
    </row>
    <row r="118" spans="1:28" x14ac:dyDescent="0.25">
      <c r="A118" s="10">
        <v>4</v>
      </c>
      <c r="B118" s="10">
        <v>1516</v>
      </c>
      <c r="C118" s="10" t="s">
        <v>532</v>
      </c>
      <c r="D118" s="10">
        <v>40730</v>
      </c>
      <c r="E118" s="9">
        <v>240401880043</v>
      </c>
      <c r="F118" t="s">
        <v>489</v>
      </c>
      <c r="G118" t="s">
        <v>534</v>
      </c>
      <c r="I118" t="s">
        <v>818</v>
      </c>
      <c r="J118">
        <v>9165</v>
      </c>
      <c r="K118" t="s">
        <v>529</v>
      </c>
      <c r="L118" t="s">
        <v>531</v>
      </c>
      <c r="M118" t="s">
        <v>530</v>
      </c>
      <c r="N118" t="s">
        <v>530</v>
      </c>
      <c r="O118" t="s">
        <v>530</v>
      </c>
      <c r="P118" t="s">
        <v>531</v>
      </c>
      <c r="Q118" s="5">
        <f t="shared" si="3"/>
        <v>4</v>
      </c>
      <c r="R118" s="8" t="str">
        <f t="shared" si="4"/>
        <v>2404018800439165</v>
      </c>
      <c r="S118" s="8" t="str">
        <f>VLOOKUP(R118,'RSU Provider 14-15'!Q:Q,1,)</f>
        <v>2404018800439165</v>
      </c>
      <c r="T118" s="8" t="e">
        <f>VLOOKUP(R118,#REF!,1,)</f>
        <v>#REF!</v>
      </c>
      <c r="U118" s="11" t="s">
        <v>817</v>
      </c>
      <c r="V118" s="8" t="e">
        <f>VLOOKUP(E118,#REF!,1,FALSE)</f>
        <v>#REF!</v>
      </c>
      <c r="W118" t="str">
        <f>VLOOKUP(R118,[2]Sheet1!$H$1:$H$65536,1,FALSE)</f>
        <v>2404018800439165</v>
      </c>
      <c r="Y118" t="str">
        <f t="shared" si="5"/>
        <v>ARC INC LIVINGSTON-WYO CHAP--Program Code: 9165</v>
      </c>
      <c r="Z118" s="9">
        <v>800000056822</v>
      </c>
      <c r="AA118" t="s">
        <v>531</v>
      </c>
      <c r="AB118" t="s">
        <v>531</v>
      </c>
    </row>
    <row r="119" spans="1:28" x14ac:dyDescent="0.25">
      <c r="A119" s="10">
        <v>4</v>
      </c>
      <c r="B119" s="10">
        <v>1516</v>
      </c>
      <c r="C119" s="10" t="s">
        <v>532</v>
      </c>
      <c r="D119" s="10">
        <v>24290</v>
      </c>
      <c r="E119" s="9">
        <v>441000997719</v>
      </c>
      <c r="F119" t="s">
        <v>375</v>
      </c>
      <c r="G119" t="s">
        <v>539</v>
      </c>
      <c r="I119" t="s">
        <v>818</v>
      </c>
      <c r="J119">
        <v>9000</v>
      </c>
      <c r="K119" t="s">
        <v>529</v>
      </c>
      <c r="L119" t="s">
        <v>530</v>
      </c>
      <c r="M119" t="s">
        <v>530</v>
      </c>
      <c r="N119" t="s">
        <v>531</v>
      </c>
      <c r="O119" t="s">
        <v>531</v>
      </c>
      <c r="P119" t="s">
        <v>530</v>
      </c>
      <c r="Q119" s="5">
        <f t="shared" si="3"/>
        <v>1</v>
      </c>
      <c r="R119" s="8" t="str">
        <f t="shared" si="4"/>
        <v>4410009977199000</v>
      </c>
      <c r="S119" s="8" t="str">
        <f>VLOOKUP(R119,'RSU Provider 14-15'!Q:Q,1,)</f>
        <v>4410009977199000</v>
      </c>
      <c r="T119" s="8" t="e">
        <f>VLOOKUP(R119,#REF!,1,)</f>
        <v>#REF!</v>
      </c>
      <c r="U119" s="11" t="s">
        <v>817</v>
      </c>
      <c r="V119" s="8" t="e">
        <f>VLOOKUP(E119,#REF!,1,FALSE)</f>
        <v>#REF!</v>
      </c>
      <c r="W119" t="str">
        <f>VLOOKUP(R119,[2]Sheet1!$H$1:$H$65536,1,FALSE)</f>
        <v>4410009977199000</v>
      </c>
      <c r="Y119" t="str">
        <f t="shared" si="5"/>
        <v>ARC ORANGE COUNTY CHAPTER--Program Code: 9000</v>
      </c>
      <c r="Z119" s="9">
        <v>800000056822</v>
      </c>
      <c r="AA119" t="s">
        <v>531</v>
      </c>
      <c r="AB119" t="s">
        <v>531</v>
      </c>
    </row>
    <row r="120" spans="1:28" x14ac:dyDescent="0.25">
      <c r="A120" s="10">
        <v>4</v>
      </c>
      <c r="B120" s="10">
        <v>1516</v>
      </c>
      <c r="C120" s="10" t="s">
        <v>532</v>
      </c>
      <c r="D120" s="10">
        <v>24290</v>
      </c>
      <c r="E120" s="9">
        <v>441000997719</v>
      </c>
      <c r="F120" t="s">
        <v>375</v>
      </c>
      <c r="G120" t="s">
        <v>539</v>
      </c>
      <c r="I120" t="s">
        <v>818</v>
      </c>
      <c r="J120">
        <v>9100</v>
      </c>
      <c r="K120" t="s">
        <v>529</v>
      </c>
      <c r="L120" t="s">
        <v>531</v>
      </c>
      <c r="M120" t="s">
        <v>530</v>
      </c>
      <c r="N120" t="s">
        <v>530</v>
      </c>
      <c r="O120" t="s">
        <v>531</v>
      </c>
      <c r="P120" t="s">
        <v>530</v>
      </c>
      <c r="Q120" s="5">
        <f t="shared" si="3"/>
        <v>3</v>
      </c>
      <c r="R120" s="8" t="str">
        <f t="shared" si="4"/>
        <v>4410009977199100</v>
      </c>
      <c r="S120" s="8" t="str">
        <f>VLOOKUP(R120,'RSU Provider 14-15'!Q:Q,1,)</f>
        <v>4410009977199100</v>
      </c>
      <c r="T120" s="8" t="e">
        <f>VLOOKUP(R120,#REF!,1,)</f>
        <v>#REF!</v>
      </c>
      <c r="U120" s="11" t="s">
        <v>817</v>
      </c>
      <c r="V120" s="8" t="e">
        <f>VLOOKUP(E120,#REF!,1,FALSE)</f>
        <v>#REF!</v>
      </c>
      <c r="W120" t="str">
        <f>VLOOKUP(R120,[2]Sheet1!$H$1:$H$65536,1,FALSE)</f>
        <v>4410009977199100</v>
      </c>
      <c r="Y120" t="str">
        <f t="shared" si="5"/>
        <v>ARC ORANGE COUNTY CHAPTER--Program Code: 9100</v>
      </c>
      <c r="Z120" s="9">
        <v>800000056822</v>
      </c>
      <c r="AA120" t="s">
        <v>531</v>
      </c>
      <c r="AB120" t="s">
        <v>531</v>
      </c>
    </row>
    <row r="121" spans="1:28" x14ac:dyDescent="0.25">
      <c r="A121" s="10">
        <v>4</v>
      </c>
      <c r="B121" s="10">
        <v>1516</v>
      </c>
      <c r="C121" s="10" t="s">
        <v>532</v>
      </c>
      <c r="D121" s="10">
        <v>24290</v>
      </c>
      <c r="E121" s="9">
        <v>441000997719</v>
      </c>
      <c r="F121" t="s">
        <v>375</v>
      </c>
      <c r="G121" t="s">
        <v>539</v>
      </c>
      <c r="I121" t="s">
        <v>818</v>
      </c>
      <c r="J121">
        <v>9115</v>
      </c>
      <c r="K121" t="s">
        <v>529</v>
      </c>
      <c r="L121" t="s">
        <v>531</v>
      </c>
      <c r="M121" t="s">
        <v>530</v>
      </c>
      <c r="N121" t="s">
        <v>530</v>
      </c>
      <c r="O121" t="s">
        <v>531</v>
      </c>
      <c r="P121" t="s">
        <v>530</v>
      </c>
      <c r="Q121" s="5">
        <f t="shared" si="3"/>
        <v>3</v>
      </c>
      <c r="R121" s="8" t="str">
        <f t="shared" si="4"/>
        <v>4410009977199115</v>
      </c>
      <c r="S121" s="8" t="str">
        <f>VLOOKUP(R121,'RSU Provider 14-15'!Q:Q,1,)</f>
        <v>4410009977199115</v>
      </c>
      <c r="T121" s="8" t="e">
        <f>VLOOKUP(R121,#REF!,1,)</f>
        <v>#REF!</v>
      </c>
      <c r="U121" s="11" t="s">
        <v>817</v>
      </c>
      <c r="V121" s="8" t="e">
        <f>VLOOKUP(E121,#REF!,1,FALSE)</f>
        <v>#REF!</v>
      </c>
      <c r="W121" t="str">
        <f>VLOOKUP(R121,[2]Sheet1!$H$1:$H$65536,1,FALSE)</f>
        <v>4410009977199115</v>
      </c>
      <c r="Y121" t="str">
        <f t="shared" si="5"/>
        <v>ARC ORANGE COUNTY CHAPTER--Program Code: 9115</v>
      </c>
      <c r="Z121" s="9">
        <v>140600995982</v>
      </c>
      <c r="AA121" t="s">
        <v>531</v>
      </c>
      <c r="AB121" t="s">
        <v>531</v>
      </c>
    </row>
    <row r="122" spans="1:28" x14ac:dyDescent="0.25">
      <c r="A122" s="10">
        <v>4</v>
      </c>
      <c r="B122" s="10">
        <v>1516</v>
      </c>
      <c r="C122" s="10" t="s">
        <v>532</v>
      </c>
      <c r="D122" s="10">
        <v>24290</v>
      </c>
      <c r="E122" s="9">
        <v>441000997719</v>
      </c>
      <c r="F122" t="s">
        <v>375</v>
      </c>
      <c r="G122" t="s">
        <v>539</v>
      </c>
      <c r="I122" t="s">
        <v>818</v>
      </c>
      <c r="J122">
        <v>9165</v>
      </c>
      <c r="K122" t="s">
        <v>529</v>
      </c>
      <c r="L122" t="s">
        <v>531</v>
      </c>
      <c r="M122" t="s">
        <v>530</v>
      </c>
      <c r="N122" t="s">
        <v>530</v>
      </c>
      <c r="O122" t="s">
        <v>530</v>
      </c>
      <c r="P122" t="s">
        <v>531</v>
      </c>
      <c r="Q122" s="5">
        <f t="shared" si="3"/>
        <v>4</v>
      </c>
      <c r="R122" s="8" t="str">
        <f t="shared" si="4"/>
        <v>4410009977199165</v>
      </c>
      <c r="S122" s="8" t="str">
        <f>VLOOKUP(R122,'RSU Provider 14-15'!Q:Q,1,)</f>
        <v>4410009977199165</v>
      </c>
      <c r="T122" s="8" t="e">
        <f>VLOOKUP(R122,#REF!,1,)</f>
        <v>#REF!</v>
      </c>
      <c r="U122" s="11" t="s">
        <v>817</v>
      </c>
      <c r="V122" s="8" t="e">
        <f>VLOOKUP(E122,#REF!,1,FALSE)</f>
        <v>#REF!</v>
      </c>
      <c r="W122" t="str">
        <f>VLOOKUP(R122,[2]Sheet1!$H$1:$H$65536,1,FALSE)</f>
        <v>4410009977199165</v>
      </c>
      <c r="Y122" t="str">
        <f t="shared" si="5"/>
        <v>ARC ORANGE COUNTY CHAPTER--Program Code: 9165</v>
      </c>
      <c r="Z122" s="9">
        <v>140600995982</v>
      </c>
      <c r="AA122" t="s">
        <v>531</v>
      </c>
      <c r="AB122" t="s">
        <v>531</v>
      </c>
    </row>
    <row r="123" spans="1:28" x14ac:dyDescent="0.25">
      <c r="A123" s="10">
        <v>4</v>
      </c>
      <c r="B123" s="10">
        <v>1516</v>
      </c>
      <c r="C123" s="10" t="s">
        <v>532</v>
      </c>
      <c r="D123" s="10">
        <v>20080</v>
      </c>
      <c r="E123" s="9">
        <v>450101880048</v>
      </c>
      <c r="F123" t="s">
        <v>675</v>
      </c>
      <c r="G123" t="s">
        <v>556</v>
      </c>
      <c r="I123" t="s">
        <v>818</v>
      </c>
      <c r="J123">
        <v>9165</v>
      </c>
      <c r="K123" t="s">
        <v>529</v>
      </c>
      <c r="L123" t="s">
        <v>531</v>
      </c>
      <c r="M123" t="s">
        <v>530</v>
      </c>
      <c r="N123" t="s">
        <v>530</v>
      </c>
      <c r="O123" t="s">
        <v>530</v>
      </c>
      <c r="P123" t="s">
        <v>531</v>
      </c>
      <c r="Q123" s="5">
        <f t="shared" si="3"/>
        <v>4</v>
      </c>
      <c r="R123" s="8" t="str">
        <f t="shared" si="4"/>
        <v>4501018800489165</v>
      </c>
      <c r="S123" s="8" t="str">
        <f>VLOOKUP(R123,'RSU Provider 14-15'!Q:Q,1,)</f>
        <v>4501018800489165</v>
      </c>
      <c r="T123" s="8" t="e">
        <f>VLOOKUP(R123,#REF!,1,)</f>
        <v>#REF!</v>
      </c>
      <c r="U123" s="11" t="s">
        <v>817</v>
      </c>
      <c r="V123" s="8" t="e">
        <f>VLOOKUP(E123,#REF!,1,FALSE)</f>
        <v>#REF!</v>
      </c>
      <c r="W123" t="str">
        <f>VLOOKUP(R123,[2]Sheet1!$H$1:$H$65536,1,FALSE)</f>
        <v>4501018800489165</v>
      </c>
      <c r="Y123" t="str">
        <f t="shared" si="5"/>
        <v>ARC ORLEANS CO (RAINBOW PRES--Program Code: 9165</v>
      </c>
      <c r="Z123" s="9">
        <v>140600995982</v>
      </c>
      <c r="AA123" t="s">
        <v>531</v>
      </c>
      <c r="AB123" t="s">
        <v>531</v>
      </c>
    </row>
    <row r="124" spans="1:28" x14ac:dyDescent="0.25">
      <c r="A124" s="10">
        <v>4</v>
      </c>
      <c r="B124" s="10">
        <v>1516</v>
      </c>
      <c r="C124" s="10" t="s">
        <v>532</v>
      </c>
      <c r="D124" s="10">
        <v>40250</v>
      </c>
      <c r="E124" s="9">
        <v>480102880082</v>
      </c>
      <c r="F124" t="s">
        <v>458</v>
      </c>
      <c r="G124" t="s">
        <v>539</v>
      </c>
      <c r="I124" t="s">
        <v>818</v>
      </c>
      <c r="J124">
        <v>9101</v>
      </c>
      <c r="K124" t="s">
        <v>529</v>
      </c>
      <c r="L124" t="s">
        <v>531</v>
      </c>
      <c r="M124" t="s">
        <v>530</v>
      </c>
      <c r="N124" t="s">
        <v>530</v>
      </c>
      <c r="O124" t="s">
        <v>531</v>
      </c>
      <c r="P124" t="s">
        <v>530</v>
      </c>
      <c r="Q124" s="5">
        <f t="shared" si="3"/>
        <v>3</v>
      </c>
      <c r="R124" s="8" t="str">
        <f t="shared" si="4"/>
        <v>4801028800829101</v>
      </c>
      <c r="S124" s="8" t="str">
        <f>VLOOKUP(R124,'RSU Provider 14-15'!Q:Q,1,)</f>
        <v>4801028800829101</v>
      </c>
      <c r="T124" s="8" t="e">
        <f>VLOOKUP(R124,#REF!,1,)</f>
        <v>#REF!</v>
      </c>
      <c r="U124" s="11" t="s">
        <v>817</v>
      </c>
      <c r="V124" s="8" t="e">
        <f>VLOOKUP(E124,#REF!,1,FALSE)</f>
        <v>#REF!</v>
      </c>
      <c r="W124" t="str">
        <f>VLOOKUP(R124,[2]Sheet1!$H$1:$H$65536,1,FALSE)</f>
        <v>4801028800829101</v>
      </c>
      <c r="Y124" t="str">
        <f t="shared" si="5"/>
        <v>ARC PUTNAM CO CHAPTER--Program Code: 9101</v>
      </c>
      <c r="Z124" s="9">
        <v>140600995982</v>
      </c>
      <c r="AA124" t="s">
        <v>531</v>
      </c>
      <c r="AB124" t="s">
        <v>531</v>
      </c>
    </row>
    <row r="125" spans="1:28" x14ac:dyDescent="0.25">
      <c r="A125" s="10">
        <v>4</v>
      </c>
      <c r="B125" s="10">
        <v>1516</v>
      </c>
      <c r="C125" s="10" t="s">
        <v>532</v>
      </c>
      <c r="D125" s="10">
        <v>40250</v>
      </c>
      <c r="E125" s="9">
        <v>480102880082</v>
      </c>
      <c r="F125" t="s">
        <v>458</v>
      </c>
      <c r="G125" t="s">
        <v>539</v>
      </c>
      <c r="I125" t="s">
        <v>818</v>
      </c>
      <c r="J125">
        <v>9160</v>
      </c>
      <c r="K125" t="s">
        <v>529</v>
      </c>
      <c r="L125" t="s">
        <v>531</v>
      </c>
      <c r="M125" t="s">
        <v>530</v>
      </c>
      <c r="N125" t="s">
        <v>530</v>
      </c>
      <c r="O125" t="s">
        <v>530</v>
      </c>
      <c r="P125" t="s">
        <v>531</v>
      </c>
      <c r="Q125" s="5">
        <f t="shared" si="3"/>
        <v>4</v>
      </c>
      <c r="R125" s="8" t="str">
        <f t="shared" si="4"/>
        <v>4801028800829160</v>
      </c>
      <c r="S125" s="8" t="str">
        <f>VLOOKUP(R125,'RSU Provider 14-15'!Q:Q,1,)</f>
        <v>4801028800829160</v>
      </c>
      <c r="T125" s="8" t="e">
        <f>VLOOKUP(R125,#REF!,1,)</f>
        <v>#REF!</v>
      </c>
      <c r="U125" s="11" t="s">
        <v>817</v>
      </c>
      <c r="V125" s="8" t="e">
        <f>VLOOKUP(E125,#REF!,1,FALSE)</f>
        <v>#REF!</v>
      </c>
      <c r="W125" t="str">
        <f>VLOOKUP(R125,[2]Sheet1!$H$1:$H$65536,1,FALSE)</f>
        <v>4801028800829160</v>
      </c>
      <c r="Y125" t="str">
        <f t="shared" si="5"/>
        <v>ARC PUTNAM CO CHAPTER--Program Code: 9160</v>
      </c>
      <c r="Z125" s="9">
        <v>140600995982</v>
      </c>
      <c r="AA125" t="s">
        <v>531</v>
      </c>
      <c r="AB125" t="s">
        <v>531</v>
      </c>
    </row>
    <row r="126" spans="1:28" x14ac:dyDescent="0.25">
      <c r="A126" s="10">
        <v>4</v>
      </c>
      <c r="B126" s="10">
        <v>1516</v>
      </c>
      <c r="C126" s="10" t="s">
        <v>532</v>
      </c>
      <c r="D126" s="10">
        <v>24360</v>
      </c>
      <c r="E126" s="9">
        <v>500308990003</v>
      </c>
      <c r="F126" t="s">
        <v>341</v>
      </c>
      <c r="G126" t="s">
        <v>539</v>
      </c>
      <c r="I126" t="s">
        <v>818</v>
      </c>
      <c r="J126">
        <v>9001</v>
      </c>
      <c r="K126" t="s">
        <v>529</v>
      </c>
      <c r="L126" t="s">
        <v>530</v>
      </c>
      <c r="M126" t="s">
        <v>530</v>
      </c>
      <c r="N126" t="s">
        <v>531</v>
      </c>
      <c r="O126" t="s">
        <v>531</v>
      </c>
      <c r="P126" t="s">
        <v>530</v>
      </c>
      <c r="Q126" s="5">
        <f t="shared" si="3"/>
        <v>1</v>
      </c>
      <c r="R126" s="8" t="str">
        <f t="shared" si="4"/>
        <v>5003089900039001</v>
      </c>
      <c r="S126" s="8" t="str">
        <f>VLOOKUP(R126,'RSU Provider 14-15'!Q:Q,1,)</f>
        <v>5003089900039001</v>
      </c>
      <c r="T126" s="8" t="e">
        <f>VLOOKUP(R126,#REF!,1,)</f>
        <v>#REF!</v>
      </c>
      <c r="U126" s="11" t="s">
        <v>817</v>
      </c>
      <c r="V126" s="8" t="e">
        <f>VLOOKUP(E126,#REF!,1,FALSE)</f>
        <v>#REF!</v>
      </c>
      <c r="W126" t="str">
        <f>VLOOKUP(R126,[2]Sheet1!$H$1:$H$65536,1,FALSE)</f>
        <v>5003089900039001</v>
      </c>
      <c r="Y126" t="str">
        <f t="shared" si="5"/>
        <v>ARC ROCKLAND CO CHAP--Program Code: 9001</v>
      </c>
      <c r="Z126" s="9">
        <v>140600995982</v>
      </c>
      <c r="AA126" t="s">
        <v>531</v>
      </c>
      <c r="AB126" t="s">
        <v>531</v>
      </c>
    </row>
    <row r="127" spans="1:28" x14ac:dyDescent="0.25">
      <c r="A127" s="10">
        <v>4</v>
      </c>
      <c r="B127" s="10">
        <v>1516</v>
      </c>
      <c r="C127" s="10" t="s">
        <v>532</v>
      </c>
      <c r="D127" s="10">
        <v>24360</v>
      </c>
      <c r="E127" s="9">
        <v>500308990003</v>
      </c>
      <c r="F127" t="s">
        <v>341</v>
      </c>
      <c r="G127" t="s">
        <v>539</v>
      </c>
      <c r="I127" t="s">
        <v>818</v>
      </c>
      <c r="J127">
        <v>9100</v>
      </c>
      <c r="K127" t="s">
        <v>529</v>
      </c>
      <c r="L127" t="s">
        <v>531</v>
      </c>
      <c r="M127" t="s">
        <v>530</v>
      </c>
      <c r="N127" t="s">
        <v>530</v>
      </c>
      <c r="O127" t="s">
        <v>531</v>
      </c>
      <c r="P127" t="s">
        <v>530</v>
      </c>
      <c r="Q127" s="5">
        <f t="shared" si="3"/>
        <v>3</v>
      </c>
      <c r="R127" s="8" t="str">
        <f t="shared" si="4"/>
        <v>5003089900039100</v>
      </c>
      <c r="S127" s="8" t="str">
        <f>VLOOKUP(R127,'RSU Provider 14-15'!Q:Q,1,)</f>
        <v>5003089900039100</v>
      </c>
      <c r="T127" s="8" t="e">
        <f>VLOOKUP(R127,#REF!,1,)</f>
        <v>#REF!</v>
      </c>
      <c r="U127" s="11" t="s">
        <v>817</v>
      </c>
      <c r="V127" s="8" t="e">
        <f>VLOOKUP(E127,#REF!,1,FALSE)</f>
        <v>#REF!</v>
      </c>
      <c r="W127" t="str">
        <f>VLOOKUP(R127,[2]Sheet1!$H$1:$H$65536,1,FALSE)</f>
        <v>5003089900039100</v>
      </c>
      <c r="Y127" t="str">
        <f t="shared" si="5"/>
        <v>ARC ROCKLAND CO CHAP--Program Code: 9100</v>
      </c>
      <c r="Z127" s="9">
        <v>580410880236</v>
      </c>
      <c r="AA127" t="s">
        <v>531</v>
      </c>
      <c r="AB127" t="s">
        <v>531</v>
      </c>
    </row>
    <row r="128" spans="1:28" x14ac:dyDescent="0.25">
      <c r="A128" s="10">
        <v>4</v>
      </c>
      <c r="B128" s="10">
        <v>1516</v>
      </c>
      <c r="C128" s="10" t="s">
        <v>532</v>
      </c>
      <c r="D128" s="10">
        <v>24360</v>
      </c>
      <c r="E128" s="9">
        <v>500308990003</v>
      </c>
      <c r="F128" t="s">
        <v>341</v>
      </c>
      <c r="G128" t="s">
        <v>539</v>
      </c>
      <c r="I128" t="s">
        <v>818</v>
      </c>
      <c r="J128">
        <v>9115</v>
      </c>
      <c r="K128" t="s">
        <v>529</v>
      </c>
      <c r="L128" t="s">
        <v>531</v>
      </c>
      <c r="M128" t="s">
        <v>530</v>
      </c>
      <c r="N128" t="s">
        <v>530</v>
      </c>
      <c r="O128" t="s">
        <v>531</v>
      </c>
      <c r="P128" t="s">
        <v>530</v>
      </c>
      <c r="Q128" s="5">
        <f t="shared" si="3"/>
        <v>3</v>
      </c>
      <c r="R128" s="8" t="str">
        <f t="shared" si="4"/>
        <v>5003089900039115</v>
      </c>
      <c r="S128" s="8" t="str">
        <f>VLOOKUP(R128,'RSU Provider 14-15'!Q:Q,1,)</f>
        <v>5003089900039115</v>
      </c>
      <c r="T128" s="8" t="e">
        <f>VLOOKUP(R128,#REF!,1,)</f>
        <v>#REF!</v>
      </c>
      <c r="U128" s="11" t="s">
        <v>817</v>
      </c>
      <c r="V128" s="8" t="e">
        <f>VLOOKUP(E128,#REF!,1,FALSE)</f>
        <v>#REF!</v>
      </c>
      <c r="W128" t="str">
        <f>VLOOKUP(R128,[2]Sheet1!$H$1:$H$65536,1,FALSE)</f>
        <v>5003089900039115</v>
      </c>
      <c r="Y128" t="str">
        <f t="shared" si="5"/>
        <v>ARC ROCKLAND CO CHAP--Program Code: 9115</v>
      </c>
      <c r="Z128" s="9">
        <v>580410880236</v>
      </c>
      <c r="AA128" t="s">
        <v>531</v>
      </c>
      <c r="AB128" t="s">
        <v>531</v>
      </c>
    </row>
    <row r="129" spans="1:29" x14ac:dyDescent="0.25">
      <c r="A129" s="10">
        <v>4</v>
      </c>
      <c r="B129" s="10">
        <v>1516</v>
      </c>
      <c r="C129" s="10" t="s">
        <v>532</v>
      </c>
      <c r="D129" s="10">
        <v>24360</v>
      </c>
      <c r="E129" s="9">
        <v>500308990003</v>
      </c>
      <c r="F129" t="s">
        <v>341</v>
      </c>
      <c r="G129" t="s">
        <v>539</v>
      </c>
      <c r="I129" t="s">
        <v>818</v>
      </c>
      <c r="J129">
        <v>9165</v>
      </c>
      <c r="K129" t="s">
        <v>529</v>
      </c>
      <c r="L129" t="s">
        <v>531</v>
      </c>
      <c r="M129" t="s">
        <v>530</v>
      </c>
      <c r="N129" t="s">
        <v>530</v>
      </c>
      <c r="O129" t="s">
        <v>530</v>
      </c>
      <c r="P129" t="s">
        <v>531</v>
      </c>
      <c r="Q129" s="5">
        <f t="shared" si="3"/>
        <v>4</v>
      </c>
      <c r="R129" s="8" t="str">
        <f t="shared" si="4"/>
        <v>5003089900039165</v>
      </c>
      <c r="S129" s="8" t="str">
        <f>VLOOKUP(R129,'RSU Provider 14-15'!Q:Q,1,)</f>
        <v>5003089900039165</v>
      </c>
      <c r="T129" s="8" t="e">
        <f>VLOOKUP(R129,#REF!,1,)</f>
        <v>#REF!</v>
      </c>
      <c r="U129" s="11" t="s">
        <v>817</v>
      </c>
      <c r="V129" s="8" t="e">
        <f>VLOOKUP(E129,#REF!,1,FALSE)</f>
        <v>#REF!</v>
      </c>
      <c r="W129" t="str">
        <f>VLOOKUP(R129,[2]Sheet1!$H$1:$H$65536,1,FALSE)</f>
        <v>5003089900039165</v>
      </c>
      <c r="Y129" t="str">
        <f t="shared" si="5"/>
        <v>ARC ROCKLAND CO CHAP--Program Code: 9165</v>
      </c>
      <c r="Z129" s="9">
        <v>580410880236</v>
      </c>
      <c r="AA129" t="s">
        <v>531</v>
      </c>
      <c r="AB129" t="s">
        <v>531</v>
      </c>
    </row>
    <row r="130" spans="1:29" x14ac:dyDescent="0.25">
      <c r="A130" s="10">
        <v>4</v>
      </c>
      <c r="B130" s="10">
        <v>1516</v>
      </c>
      <c r="C130" s="14" t="s">
        <v>532</v>
      </c>
      <c r="D130" s="14">
        <v>20230</v>
      </c>
      <c r="E130" s="15">
        <v>650101990003</v>
      </c>
      <c r="F130" s="16" t="s">
        <v>423</v>
      </c>
      <c r="G130" s="16" t="s">
        <v>540</v>
      </c>
      <c r="H130" s="16"/>
      <c r="I130" s="16" t="s">
        <v>818</v>
      </c>
      <c r="J130" s="16">
        <v>9000</v>
      </c>
      <c r="K130" s="16" t="s">
        <v>529</v>
      </c>
      <c r="L130" s="16" t="s">
        <v>530</v>
      </c>
      <c r="M130" s="16" t="s">
        <v>530</v>
      </c>
      <c r="N130" s="16" t="s">
        <v>531</v>
      </c>
      <c r="O130" s="16" t="s">
        <v>531</v>
      </c>
      <c r="P130" s="16" t="s">
        <v>530</v>
      </c>
      <c r="Q130" s="17">
        <f t="shared" ref="Q130:Q193" si="6">IF(AND(N130="Y",A130&lt;5),1,IF(AND(N130="Y", A130=6),2,IF(AND(L130="Y",O130="Y"),3,IF(AND(L130="Y",P130="Y"),4,IF(AND(L130="Y",M130="Y"),5,IF(AND(N130="Y",A130=8),6,IF(AND(N130="Y",A130=7),7)))))))</f>
        <v>1</v>
      </c>
      <c r="R130" s="18" t="str">
        <f t="shared" ref="R130:R193" si="7">CONCATENATE(E130,J130)</f>
        <v>6501019900039000</v>
      </c>
      <c r="S130" s="18" t="e">
        <f>VLOOKUP(R130,'RSU Provider 14-15'!Q:Q,1,)</f>
        <v>#N/A</v>
      </c>
      <c r="T130" s="18" t="e">
        <f>VLOOKUP(R130,#REF!,1,)</f>
        <v>#REF!</v>
      </c>
      <c r="U130" s="19" t="s">
        <v>817</v>
      </c>
      <c r="V130" s="18" t="e">
        <f>VLOOKUP(E130,#REF!,1,FALSE)</f>
        <v>#REF!</v>
      </c>
      <c r="W130" s="16" t="e">
        <f>VLOOKUP(R130,[2]Sheet1!$H$1:$H$65536,1,FALSE)</f>
        <v>#N/A</v>
      </c>
      <c r="Y130" t="str">
        <f t="shared" si="5"/>
        <v>ARC WAYNE COUNTY CHAPTER INC--Program Code: 9000</v>
      </c>
      <c r="Z130" s="9">
        <v>331800880087</v>
      </c>
      <c r="AA130" t="s">
        <v>531</v>
      </c>
      <c r="AB130" t="s">
        <v>531</v>
      </c>
    </row>
    <row r="131" spans="1:29" x14ac:dyDescent="0.25">
      <c r="A131" s="10">
        <v>4</v>
      </c>
      <c r="B131" s="10">
        <v>1516</v>
      </c>
      <c r="C131" s="10" t="s">
        <v>532</v>
      </c>
      <c r="D131" s="10">
        <v>20230</v>
      </c>
      <c r="E131" s="9">
        <v>650101990003</v>
      </c>
      <c r="F131" t="s">
        <v>423</v>
      </c>
      <c r="G131" t="s">
        <v>540</v>
      </c>
      <c r="I131" t="s">
        <v>818</v>
      </c>
      <c r="J131">
        <v>9100</v>
      </c>
      <c r="K131" t="s">
        <v>529</v>
      </c>
      <c r="L131" t="s">
        <v>531</v>
      </c>
      <c r="M131" t="s">
        <v>530</v>
      </c>
      <c r="N131" t="s">
        <v>530</v>
      </c>
      <c r="O131" t="s">
        <v>531</v>
      </c>
      <c r="P131" t="s">
        <v>530</v>
      </c>
      <c r="Q131" s="5">
        <f t="shared" si="6"/>
        <v>3</v>
      </c>
      <c r="R131" s="8" t="str">
        <f t="shared" si="7"/>
        <v>6501019900039100</v>
      </c>
      <c r="S131" s="8" t="str">
        <f>VLOOKUP(R131,'RSU Provider 14-15'!Q:Q,1,)</f>
        <v>6501019900039100</v>
      </c>
      <c r="T131" s="8" t="e">
        <f>VLOOKUP(R131,#REF!,1,)</f>
        <v>#REF!</v>
      </c>
      <c r="U131" s="11" t="s">
        <v>817</v>
      </c>
      <c r="V131" s="8" t="e">
        <f>VLOOKUP(E131,#REF!,1,FALSE)</f>
        <v>#REF!</v>
      </c>
      <c r="W131" t="str">
        <f>VLOOKUP(R131,[2]Sheet1!$H$1:$H$65536,1,FALSE)</f>
        <v>6501019900039100</v>
      </c>
      <c r="Y131" t="str">
        <f t="shared" si="5"/>
        <v>ARC WAYNE COUNTY CHAPTER INC--Program Code: 9100</v>
      </c>
      <c r="Z131" s="9">
        <v>140707137080</v>
      </c>
      <c r="AA131" t="s">
        <v>531</v>
      </c>
      <c r="AB131" t="s">
        <v>531</v>
      </c>
    </row>
    <row r="132" spans="1:29" x14ac:dyDescent="0.25">
      <c r="A132" s="10">
        <v>4</v>
      </c>
      <c r="B132" s="10">
        <v>1516</v>
      </c>
      <c r="C132" s="10" t="s">
        <v>532</v>
      </c>
      <c r="D132" s="10">
        <v>20230</v>
      </c>
      <c r="E132" s="9">
        <v>650101990003</v>
      </c>
      <c r="F132" t="s">
        <v>423</v>
      </c>
      <c r="G132" t="s">
        <v>540</v>
      </c>
      <c r="I132" t="s">
        <v>818</v>
      </c>
      <c r="J132">
        <v>9115</v>
      </c>
      <c r="K132" t="s">
        <v>529</v>
      </c>
      <c r="L132" t="s">
        <v>531</v>
      </c>
      <c r="M132" t="s">
        <v>530</v>
      </c>
      <c r="N132" t="s">
        <v>530</v>
      </c>
      <c r="O132" t="s">
        <v>531</v>
      </c>
      <c r="P132" t="s">
        <v>530</v>
      </c>
      <c r="Q132" s="5">
        <f t="shared" si="6"/>
        <v>3</v>
      </c>
      <c r="R132" s="8" t="str">
        <f t="shared" si="7"/>
        <v>6501019900039115</v>
      </c>
      <c r="S132" s="8" t="str">
        <f>VLOOKUP(R132,'RSU Provider 14-15'!Q:Q,1,)</f>
        <v>6501019900039115</v>
      </c>
      <c r="T132" s="8" t="e">
        <f>VLOOKUP(R132,#REF!,1,)</f>
        <v>#REF!</v>
      </c>
      <c r="U132" s="11" t="s">
        <v>817</v>
      </c>
      <c r="V132" s="8" t="e">
        <f>VLOOKUP(E132,#REF!,1,FALSE)</f>
        <v>#REF!</v>
      </c>
      <c r="W132" t="str">
        <f>VLOOKUP(R132,[2]Sheet1!$H$1:$H$65536,1,FALSE)</f>
        <v>6501019900039115</v>
      </c>
      <c r="Y132" t="str">
        <f t="shared" ref="Y132:Y195" si="8">CONCATENATE(F132,U132,I132,J132)</f>
        <v>ARC WAYNE COUNTY CHAPTER INC--Program Code: 9115</v>
      </c>
      <c r="Z132" s="9">
        <v>140707137080</v>
      </c>
      <c r="AA132" t="s">
        <v>531</v>
      </c>
      <c r="AB132" t="s">
        <v>531</v>
      </c>
    </row>
    <row r="133" spans="1:29" x14ac:dyDescent="0.25">
      <c r="A133" s="10">
        <v>4</v>
      </c>
      <c r="B133" s="10">
        <v>1516</v>
      </c>
      <c r="C133" s="10" t="s">
        <v>532</v>
      </c>
      <c r="D133" s="10">
        <v>20230</v>
      </c>
      <c r="E133" s="9">
        <v>650101990003</v>
      </c>
      <c r="F133" t="s">
        <v>423</v>
      </c>
      <c r="G133" t="s">
        <v>540</v>
      </c>
      <c r="I133" t="s">
        <v>818</v>
      </c>
      <c r="J133">
        <v>9160</v>
      </c>
      <c r="K133" t="s">
        <v>529</v>
      </c>
      <c r="L133" t="s">
        <v>531</v>
      </c>
      <c r="M133" t="s">
        <v>530</v>
      </c>
      <c r="N133" t="s">
        <v>530</v>
      </c>
      <c r="O133" t="s">
        <v>530</v>
      </c>
      <c r="P133" t="s">
        <v>531</v>
      </c>
      <c r="Q133" s="5">
        <f t="shared" si="6"/>
        <v>4</v>
      </c>
      <c r="R133" s="8" t="str">
        <f t="shared" si="7"/>
        <v>6501019900039160</v>
      </c>
      <c r="S133" s="8" t="str">
        <f>VLOOKUP(R133,'RSU Provider 14-15'!Q:Q,1,)</f>
        <v>6501019900039160</v>
      </c>
      <c r="T133" s="8" t="e">
        <f>VLOOKUP(R133,#REF!,1,)</f>
        <v>#REF!</v>
      </c>
      <c r="U133" s="11" t="s">
        <v>817</v>
      </c>
      <c r="V133" s="8" t="e">
        <f>VLOOKUP(E133,#REF!,1,FALSE)</f>
        <v>#REF!</v>
      </c>
      <c r="W133" t="str">
        <f>VLOOKUP(R133,[2]Sheet1!$H$1:$H$65536,1,FALSE)</f>
        <v>6501019900039160</v>
      </c>
      <c r="Y133" t="str">
        <f t="shared" si="8"/>
        <v>ARC WAYNE COUNTY CHAPTER INC--Program Code: 9160</v>
      </c>
      <c r="Z133" s="9">
        <v>140707137080</v>
      </c>
      <c r="AA133" t="s">
        <v>531</v>
      </c>
      <c r="AB133" t="s">
        <v>531</v>
      </c>
    </row>
    <row r="134" spans="1:29" x14ac:dyDescent="0.25">
      <c r="A134" s="10">
        <v>4</v>
      </c>
      <c r="B134" s="10">
        <v>1516</v>
      </c>
      <c r="C134" s="10" t="s">
        <v>532</v>
      </c>
      <c r="D134" s="10">
        <v>20230</v>
      </c>
      <c r="E134" s="9">
        <v>650101990003</v>
      </c>
      <c r="F134" t="s">
        <v>423</v>
      </c>
      <c r="G134" t="s">
        <v>540</v>
      </c>
      <c r="I134" t="s">
        <v>818</v>
      </c>
      <c r="J134">
        <v>9165</v>
      </c>
      <c r="K134" t="s">
        <v>529</v>
      </c>
      <c r="L134" t="s">
        <v>531</v>
      </c>
      <c r="M134" t="s">
        <v>530</v>
      </c>
      <c r="N134" t="s">
        <v>530</v>
      </c>
      <c r="O134" t="s">
        <v>530</v>
      </c>
      <c r="P134" t="s">
        <v>531</v>
      </c>
      <c r="Q134" s="5">
        <f t="shared" si="6"/>
        <v>4</v>
      </c>
      <c r="R134" s="8" t="str">
        <f t="shared" si="7"/>
        <v>6501019900039165</v>
      </c>
      <c r="S134" s="8" t="str">
        <f>VLOOKUP(R134,'RSU Provider 14-15'!Q:Q,1,)</f>
        <v>6501019900039165</v>
      </c>
      <c r="T134" s="8" t="e">
        <f>VLOOKUP(R134,#REF!,1,)</f>
        <v>#REF!</v>
      </c>
      <c r="U134" s="11" t="s">
        <v>817</v>
      </c>
      <c r="V134" s="8" t="e">
        <f>VLOOKUP(E134,#REF!,1,FALSE)</f>
        <v>#REF!</v>
      </c>
      <c r="W134" t="str">
        <f>VLOOKUP(R134,[2]Sheet1!$H$1:$H$65536,1,FALSE)</f>
        <v>6501019900039165</v>
      </c>
      <c r="Y134" t="str">
        <f t="shared" si="8"/>
        <v>ARC WAYNE COUNTY CHAPTER INC--Program Code: 9165</v>
      </c>
      <c r="Z134" s="9">
        <v>132201998894</v>
      </c>
      <c r="AA134" t="s">
        <v>531</v>
      </c>
      <c r="AB134" t="s">
        <v>531</v>
      </c>
    </row>
    <row r="135" spans="1:29" x14ac:dyDescent="0.25">
      <c r="A135" s="10">
        <v>4</v>
      </c>
      <c r="B135" s="10">
        <v>1516</v>
      </c>
      <c r="C135" s="10" t="s">
        <v>532</v>
      </c>
      <c r="D135" s="10">
        <v>20220</v>
      </c>
      <c r="E135" s="9">
        <v>680601880327</v>
      </c>
      <c r="F135" t="s">
        <v>496</v>
      </c>
      <c r="G135" t="s">
        <v>558</v>
      </c>
      <c r="I135" t="s">
        <v>818</v>
      </c>
      <c r="J135">
        <v>9100</v>
      </c>
      <c r="K135" t="s">
        <v>529</v>
      </c>
      <c r="L135" t="s">
        <v>531</v>
      </c>
      <c r="M135" t="s">
        <v>530</v>
      </c>
      <c r="N135" t="s">
        <v>530</v>
      </c>
      <c r="O135" t="s">
        <v>531</v>
      </c>
      <c r="P135" t="s">
        <v>530</v>
      </c>
      <c r="Q135" s="5">
        <f t="shared" si="6"/>
        <v>3</v>
      </c>
      <c r="R135" s="8" t="str">
        <f t="shared" si="7"/>
        <v>6806018803279100</v>
      </c>
      <c r="S135" s="8" t="str">
        <f>VLOOKUP(R135,'RSU Provider 14-15'!Q:Q,1,)</f>
        <v>6806018803279100</v>
      </c>
      <c r="T135" s="8" t="e">
        <f>VLOOKUP(R135,#REF!,1,)</f>
        <v>#REF!</v>
      </c>
      <c r="U135" s="11" t="s">
        <v>817</v>
      </c>
      <c r="V135" s="8" t="e">
        <f>VLOOKUP(E135,#REF!,1,FALSE)</f>
        <v>#REF!</v>
      </c>
      <c r="W135" t="str">
        <f>VLOOKUP(R135,[2]Sheet1!$H$1:$H$65536,1,FALSE)</f>
        <v>6806018803279100</v>
      </c>
      <c r="Y135" t="str">
        <f t="shared" si="8"/>
        <v>ARC YATES COUNTY--Program Code: 9100</v>
      </c>
      <c r="Z135" s="9">
        <v>661401998991</v>
      </c>
      <c r="AA135" t="s">
        <v>531</v>
      </c>
      <c r="AB135" t="s">
        <v>531</v>
      </c>
    </row>
    <row r="136" spans="1:29" x14ac:dyDescent="0.25">
      <c r="A136" s="10">
        <v>4</v>
      </c>
      <c r="B136" s="10">
        <v>1516</v>
      </c>
      <c r="C136" s="10" t="s">
        <v>532</v>
      </c>
      <c r="D136" s="10">
        <v>20220</v>
      </c>
      <c r="E136" s="9">
        <v>680601880327</v>
      </c>
      <c r="F136" t="s">
        <v>496</v>
      </c>
      <c r="G136" t="s">
        <v>558</v>
      </c>
      <c r="I136" t="s">
        <v>818</v>
      </c>
      <c r="J136">
        <v>9115</v>
      </c>
      <c r="K136" t="s">
        <v>529</v>
      </c>
      <c r="L136" t="s">
        <v>531</v>
      </c>
      <c r="M136" t="s">
        <v>530</v>
      </c>
      <c r="N136" t="s">
        <v>530</v>
      </c>
      <c r="O136" t="s">
        <v>531</v>
      </c>
      <c r="P136" t="s">
        <v>530</v>
      </c>
      <c r="Q136" s="5">
        <f t="shared" si="6"/>
        <v>3</v>
      </c>
      <c r="R136" s="8" t="str">
        <f t="shared" si="7"/>
        <v>6806018803279115</v>
      </c>
      <c r="S136" s="8" t="str">
        <f>VLOOKUP(R136,'RSU Provider 14-15'!Q:Q,1,)</f>
        <v>6806018803279115</v>
      </c>
      <c r="T136" s="8" t="e">
        <f>VLOOKUP(R136,#REF!,1,)</f>
        <v>#REF!</v>
      </c>
      <c r="U136" s="11" t="s">
        <v>817</v>
      </c>
      <c r="V136" s="8" t="e">
        <f>VLOOKUP(E136,#REF!,1,FALSE)</f>
        <v>#REF!</v>
      </c>
      <c r="W136" t="str">
        <f>VLOOKUP(R136,[2]Sheet1!$H$1:$H$65536,1,FALSE)</f>
        <v>6806018803279115</v>
      </c>
      <c r="Y136" t="str">
        <f t="shared" si="8"/>
        <v>ARC YATES COUNTY--Program Code: 9115</v>
      </c>
      <c r="Z136" s="9">
        <v>10100997850</v>
      </c>
      <c r="AA136" t="s">
        <v>531</v>
      </c>
      <c r="AB136" t="s">
        <v>531</v>
      </c>
    </row>
    <row r="137" spans="1:29" x14ac:dyDescent="0.25">
      <c r="A137" s="10">
        <v>4</v>
      </c>
      <c r="B137" s="10">
        <v>1516</v>
      </c>
      <c r="C137" s="10" t="s">
        <v>532</v>
      </c>
      <c r="D137" s="10">
        <v>20220</v>
      </c>
      <c r="E137" s="9">
        <v>680601880327</v>
      </c>
      <c r="F137" t="s">
        <v>496</v>
      </c>
      <c r="G137" t="s">
        <v>558</v>
      </c>
      <c r="I137" t="s">
        <v>818</v>
      </c>
      <c r="J137">
        <v>9160</v>
      </c>
      <c r="K137" t="s">
        <v>529</v>
      </c>
      <c r="L137" t="s">
        <v>531</v>
      </c>
      <c r="M137" t="s">
        <v>530</v>
      </c>
      <c r="N137" t="s">
        <v>530</v>
      </c>
      <c r="O137" t="s">
        <v>530</v>
      </c>
      <c r="P137" t="s">
        <v>531</v>
      </c>
      <c r="Q137" s="5">
        <f t="shared" si="6"/>
        <v>4</v>
      </c>
      <c r="R137" s="8" t="str">
        <f t="shared" si="7"/>
        <v>6806018803279160</v>
      </c>
      <c r="S137" s="8" t="str">
        <f>VLOOKUP(R137,'RSU Provider 14-15'!Q:Q,1,)</f>
        <v>6806018803279160</v>
      </c>
      <c r="T137" s="8" t="e">
        <f>VLOOKUP(R137,#REF!,1,)</f>
        <v>#REF!</v>
      </c>
      <c r="U137" s="11" t="s">
        <v>817</v>
      </c>
      <c r="V137" s="8" t="e">
        <f>VLOOKUP(E137,#REF!,1,FALSE)</f>
        <v>#REF!</v>
      </c>
      <c r="W137" t="str">
        <f>VLOOKUP(R137,[2]Sheet1!$H$1:$H$65536,1,FALSE)</f>
        <v>6806018803279160</v>
      </c>
      <c r="Y137" t="str">
        <f t="shared" si="8"/>
        <v>ARC YATES COUNTY--Program Code: 9160</v>
      </c>
      <c r="Z137" s="9">
        <v>10100997850</v>
      </c>
      <c r="AA137" t="s">
        <v>531</v>
      </c>
      <c r="AB137" t="s">
        <v>531</v>
      </c>
    </row>
    <row r="138" spans="1:29" x14ac:dyDescent="0.25">
      <c r="A138" s="10">
        <v>4</v>
      </c>
      <c r="B138" s="10">
        <v>1516</v>
      </c>
      <c r="C138" s="10" t="s">
        <v>532</v>
      </c>
      <c r="D138" s="10">
        <v>24080</v>
      </c>
      <c r="E138" s="9">
        <v>620901999364</v>
      </c>
      <c r="F138" t="s">
        <v>541</v>
      </c>
      <c r="G138" t="s">
        <v>540</v>
      </c>
      <c r="I138" t="s">
        <v>818</v>
      </c>
      <c r="J138">
        <v>9000</v>
      </c>
      <c r="K138" t="s">
        <v>529</v>
      </c>
      <c r="L138" t="s">
        <v>530</v>
      </c>
      <c r="M138" t="s">
        <v>530</v>
      </c>
      <c r="N138" t="s">
        <v>531</v>
      </c>
      <c r="O138" t="s">
        <v>531</v>
      </c>
      <c r="P138" t="s">
        <v>530</v>
      </c>
      <c r="Q138" s="5">
        <f t="shared" si="6"/>
        <v>1</v>
      </c>
      <c r="R138" s="8" t="str">
        <f t="shared" si="7"/>
        <v>6209019993649000</v>
      </c>
      <c r="S138" s="8" t="str">
        <f>VLOOKUP(R138,'RSU Provider 14-15'!Q:Q,1,)</f>
        <v>6209019993649000</v>
      </c>
      <c r="T138" s="8" t="e">
        <f>VLOOKUP(R138,#REF!,1,)</f>
        <v>#REF!</v>
      </c>
      <c r="U138" s="11" t="s">
        <v>817</v>
      </c>
      <c r="V138" s="8" t="e">
        <f>VLOOKUP(E138,#REF!,1,FALSE)</f>
        <v>#REF!</v>
      </c>
      <c r="W138" t="str">
        <f>VLOOKUP(R138,[2]Sheet1!$H$1:$H$65536,1,FALSE)</f>
        <v>6209019993649000</v>
      </c>
      <c r="Y138" t="str">
        <f t="shared" si="8"/>
        <v>ARC-ULSTER COUNTY-BROOKSIDE--Program Code: 9000</v>
      </c>
      <c r="Z138" s="9">
        <v>10100997850</v>
      </c>
      <c r="AA138" t="s">
        <v>531</v>
      </c>
      <c r="AB138" t="s">
        <v>531</v>
      </c>
    </row>
    <row r="139" spans="1:29" x14ac:dyDescent="0.25">
      <c r="A139" s="10">
        <v>4</v>
      </c>
      <c r="B139" s="10">
        <v>1516</v>
      </c>
      <c r="C139" s="10" t="s">
        <v>532</v>
      </c>
      <c r="D139" s="10">
        <v>24080</v>
      </c>
      <c r="E139" s="9">
        <v>620901999364</v>
      </c>
      <c r="F139" t="s">
        <v>541</v>
      </c>
      <c r="G139" t="s">
        <v>540</v>
      </c>
      <c r="I139" t="s">
        <v>818</v>
      </c>
      <c r="J139">
        <v>9160</v>
      </c>
      <c r="K139" t="s">
        <v>529</v>
      </c>
      <c r="L139" t="s">
        <v>531</v>
      </c>
      <c r="M139" t="s">
        <v>530</v>
      </c>
      <c r="N139" t="s">
        <v>530</v>
      </c>
      <c r="O139" t="s">
        <v>530</v>
      </c>
      <c r="P139" t="s">
        <v>531</v>
      </c>
      <c r="Q139" s="5">
        <f t="shared" si="6"/>
        <v>4</v>
      </c>
      <c r="R139" s="8" t="str">
        <f t="shared" si="7"/>
        <v>6209019993649160</v>
      </c>
      <c r="S139" s="8" t="str">
        <f>VLOOKUP(R139,'RSU Provider 14-15'!Q:Q,1,)</f>
        <v>6209019993649160</v>
      </c>
      <c r="T139" s="8" t="e">
        <f>VLOOKUP(R139,#REF!,1,)</f>
        <v>#REF!</v>
      </c>
      <c r="U139" s="11" t="s">
        <v>817</v>
      </c>
      <c r="V139" s="8" t="e">
        <f>VLOOKUP(E139,#REF!,1,FALSE)</f>
        <v>#REF!</v>
      </c>
      <c r="W139" t="str">
        <f>VLOOKUP(R139,[2]Sheet1!$H$1:$H$65536,1,FALSE)</f>
        <v>6209019993649160</v>
      </c>
      <c r="X139" s="16"/>
      <c r="Y139" s="16" t="str">
        <f t="shared" si="8"/>
        <v>ARC-ULSTER COUNTY-BROOKSIDE--Program Code: 9160</v>
      </c>
      <c r="Z139" s="15">
        <v>10100997850</v>
      </c>
      <c r="AA139" t="s">
        <v>530</v>
      </c>
      <c r="AB139" t="s">
        <v>530</v>
      </c>
      <c r="AC139" t="s">
        <v>823</v>
      </c>
    </row>
    <row r="140" spans="1:29" x14ac:dyDescent="0.25">
      <c r="A140" s="10">
        <v>4</v>
      </c>
      <c r="B140" s="10">
        <v>1516</v>
      </c>
      <c r="C140" s="10" t="s">
        <v>532</v>
      </c>
      <c r="D140" s="10">
        <v>24080</v>
      </c>
      <c r="E140" s="9">
        <v>620901999364</v>
      </c>
      <c r="F140" t="s">
        <v>541</v>
      </c>
      <c r="G140" t="s">
        <v>540</v>
      </c>
      <c r="I140" t="s">
        <v>818</v>
      </c>
      <c r="J140">
        <v>9165</v>
      </c>
      <c r="K140" t="s">
        <v>529</v>
      </c>
      <c r="L140" t="s">
        <v>531</v>
      </c>
      <c r="M140" t="s">
        <v>530</v>
      </c>
      <c r="N140" t="s">
        <v>530</v>
      </c>
      <c r="O140" t="s">
        <v>530</v>
      </c>
      <c r="P140" t="s">
        <v>531</v>
      </c>
      <c r="Q140" s="5">
        <f t="shared" si="6"/>
        <v>4</v>
      </c>
      <c r="R140" s="8" t="str">
        <f t="shared" si="7"/>
        <v>6209019993649165</v>
      </c>
      <c r="S140" s="8" t="str">
        <f>VLOOKUP(R140,'RSU Provider 14-15'!Q:Q,1,)</f>
        <v>6209019993649165</v>
      </c>
      <c r="T140" s="8" t="e">
        <f>VLOOKUP(R140,#REF!,1,)</f>
        <v>#REF!</v>
      </c>
      <c r="U140" s="11" t="s">
        <v>817</v>
      </c>
      <c r="V140" s="8" t="e">
        <f>VLOOKUP(E140,#REF!,1,FALSE)</f>
        <v>#REF!</v>
      </c>
      <c r="W140" t="str">
        <f>VLOOKUP(R140,[2]Sheet1!$H$1:$H$65536,1,FALSE)</f>
        <v>6209019993649165</v>
      </c>
      <c r="Y140" t="str">
        <f t="shared" si="8"/>
        <v>ARC-ULSTER COUNTY-BROOKSIDE--Program Code: 9165</v>
      </c>
      <c r="Z140" s="9">
        <v>10100997850</v>
      </c>
      <c r="AA140" t="s">
        <v>531</v>
      </c>
      <c r="AB140" t="s">
        <v>531</v>
      </c>
    </row>
    <row r="141" spans="1:29" x14ac:dyDescent="0.25">
      <c r="A141" s="10">
        <v>4</v>
      </c>
      <c r="B141" s="10">
        <v>1516</v>
      </c>
      <c r="C141" s="10" t="s">
        <v>527</v>
      </c>
      <c r="D141" s="10">
        <v>43140</v>
      </c>
      <c r="E141" s="9">
        <v>800000056022</v>
      </c>
      <c r="F141" t="s">
        <v>444</v>
      </c>
      <c r="G141" t="s">
        <v>542</v>
      </c>
      <c r="I141" t="s">
        <v>818</v>
      </c>
      <c r="J141">
        <v>9000</v>
      </c>
      <c r="K141" t="s">
        <v>529</v>
      </c>
      <c r="L141" t="s">
        <v>530</v>
      </c>
      <c r="M141" t="s">
        <v>530</v>
      </c>
      <c r="N141" t="s">
        <v>531</v>
      </c>
      <c r="O141" t="s">
        <v>531</v>
      </c>
      <c r="P141" t="s">
        <v>530</v>
      </c>
      <c r="Q141" s="5">
        <f t="shared" si="6"/>
        <v>1</v>
      </c>
      <c r="R141" s="8" t="str">
        <f t="shared" si="7"/>
        <v>8000000560229000</v>
      </c>
      <c r="S141" s="8" t="str">
        <f>VLOOKUP(R141,'RSU Provider 14-15'!Q:Q,1,)</f>
        <v>8000000560229000</v>
      </c>
      <c r="T141" s="8" t="e">
        <f>VLOOKUP(R141,#REF!,1,)</f>
        <v>#REF!</v>
      </c>
      <c r="U141" s="11" t="s">
        <v>817</v>
      </c>
      <c r="V141" s="8" t="e">
        <f>VLOOKUP(E141,#REF!,1,FALSE)</f>
        <v>#REF!</v>
      </c>
      <c r="W141" t="str">
        <f>VLOOKUP(R141,[2]Sheet1!$H$1:$H$65536,1,FALSE)</f>
        <v>8000000560229000</v>
      </c>
      <c r="Y141" t="str">
        <f t="shared" si="8"/>
        <v>ASCENT--Program Code: 9000</v>
      </c>
      <c r="Z141" s="9">
        <v>10100997850</v>
      </c>
      <c r="AA141" t="s">
        <v>531</v>
      </c>
      <c r="AB141" t="s">
        <v>531</v>
      </c>
    </row>
    <row r="142" spans="1:29" x14ac:dyDescent="0.25">
      <c r="A142" s="10">
        <v>4</v>
      </c>
      <c r="B142" s="10">
        <v>1516</v>
      </c>
      <c r="C142" s="10" t="s">
        <v>532</v>
      </c>
      <c r="D142" s="10">
        <v>20030</v>
      </c>
      <c r="E142" s="9">
        <v>140702997805</v>
      </c>
      <c r="F142" t="s">
        <v>543</v>
      </c>
      <c r="G142" t="s">
        <v>545</v>
      </c>
      <c r="I142" t="s">
        <v>818</v>
      </c>
      <c r="J142">
        <v>9000</v>
      </c>
      <c r="K142" t="s">
        <v>529</v>
      </c>
      <c r="L142" t="s">
        <v>530</v>
      </c>
      <c r="M142" t="s">
        <v>530</v>
      </c>
      <c r="N142" t="s">
        <v>531</v>
      </c>
      <c r="O142" t="s">
        <v>531</v>
      </c>
      <c r="P142" t="s">
        <v>530</v>
      </c>
      <c r="Q142" s="5">
        <f t="shared" si="6"/>
        <v>1</v>
      </c>
      <c r="R142" s="8" t="str">
        <f t="shared" si="7"/>
        <v>1407029978059000</v>
      </c>
      <c r="S142" s="8" t="str">
        <f>VLOOKUP(R142,'RSU Provider 14-15'!Q:Q,1,)</f>
        <v>1407029978059000</v>
      </c>
      <c r="T142" s="8" t="e">
        <f>VLOOKUP(R142,#REF!,1,)</f>
        <v>#REF!</v>
      </c>
      <c r="U142" s="11" t="s">
        <v>817</v>
      </c>
      <c r="V142" s="8" t="e">
        <f>VLOOKUP(E142,#REF!,1,FALSE)</f>
        <v>#REF!</v>
      </c>
      <c r="W142" t="str">
        <f>VLOOKUP(R142,[2]Sheet1!$H$1:$H$65536,1,FALSE)</f>
        <v>1407029978059000</v>
      </c>
      <c r="Y142" t="str">
        <f t="shared" si="8"/>
        <v>ASPIRE OF WNY (UCP WESTERN N--Program Code: 9000</v>
      </c>
      <c r="Z142" s="9">
        <v>591401997802</v>
      </c>
      <c r="AA142" t="s">
        <v>531</v>
      </c>
      <c r="AB142" t="s">
        <v>531</v>
      </c>
    </row>
    <row r="143" spans="1:29" x14ac:dyDescent="0.25">
      <c r="A143" s="10">
        <v>4</v>
      </c>
      <c r="B143" s="10">
        <v>1516</v>
      </c>
      <c r="C143" s="10" t="s">
        <v>532</v>
      </c>
      <c r="D143" s="10">
        <v>20030</v>
      </c>
      <c r="E143" s="9">
        <v>140702997805</v>
      </c>
      <c r="F143" t="s">
        <v>543</v>
      </c>
      <c r="G143" t="s">
        <v>545</v>
      </c>
      <c r="I143" t="s">
        <v>818</v>
      </c>
      <c r="J143">
        <v>9160</v>
      </c>
      <c r="K143" t="s">
        <v>529</v>
      </c>
      <c r="L143" t="s">
        <v>531</v>
      </c>
      <c r="M143" t="s">
        <v>530</v>
      </c>
      <c r="N143" t="s">
        <v>530</v>
      </c>
      <c r="O143" t="s">
        <v>530</v>
      </c>
      <c r="P143" t="s">
        <v>531</v>
      </c>
      <c r="Q143" s="5">
        <f t="shared" si="6"/>
        <v>4</v>
      </c>
      <c r="R143" s="8" t="str">
        <f t="shared" si="7"/>
        <v>1407029978059160</v>
      </c>
      <c r="S143" s="8" t="str">
        <f>VLOOKUP(R143,'RSU Provider 14-15'!Q:Q,1,)</f>
        <v>1407029978059160</v>
      </c>
      <c r="T143" s="8" t="e">
        <f>VLOOKUP(R143,#REF!,1,)</f>
        <v>#REF!</v>
      </c>
      <c r="U143" s="11" t="s">
        <v>817</v>
      </c>
      <c r="V143" s="8" t="e">
        <f>VLOOKUP(E143,#REF!,1,FALSE)</f>
        <v>#REF!</v>
      </c>
      <c r="W143" t="str">
        <f>VLOOKUP(R143,[2]Sheet1!$H$1:$H$65536,1,FALSE)</f>
        <v>1407029978059160</v>
      </c>
      <c r="Y143" t="str">
        <f t="shared" si="8"/>
        <v>ASPIRE OF WNY (UCP WESTERN N--Program Code: 9160</v>
      </c>
      <c r="Z143" s="9">
        <v>620600996004</v>
      </c>
      <c r="AA143" t="s">
        <v>531</v>
      </c>
      <c r="AB143" t="s">
        <v>531</v>
      </c>
    </row>
    <row r="144" spans="1:29" x14ac:dyDescent="0.25">
      <c r="A144" s="10">
        <v>4</v>
      </c>
      <c r="B144" s="10">
        <v>1516</v>
      </c>
      <c r="C144" s="10" t="s">
        <v>532</v>
      </c>
      <c r="D144" s="10">
        <v>20030</v>
      </c>
      <c r="E144" s="9">
        <v>140702997805</v>
      </c>
      <c r="F144" t="s">
        <v>543</v>
      </c>
      <c r="G144" t="s">
        <v>545</v>
      </c>
      <c r="I144" t="s">
        <v>818</v>
      </c>
      <c r="J144">
        <v>9161</v>
      </c>
      <c r="K144" t="s">
        <v>529</v>
      </c>
      <c r="L144" t="s">
        <v>531</v>
      </c>
      <c r="M144" t="s">
        <v>530</v>
      </c>
      <c r="N144" t="s">
        <v>530</v>
      </c>
      <c r="O144" t="s">
        <v>530</v>
      </c>
      <c r="P144" t="s">
        <v>531</v>
      </c>
      <c r="Q144" s="5">
        <f t="shared" si="6"/>
        <v>4</v>
      </c>
      <c r="R144" s="8" t="str">
        <f t="shared" si="7"/>
        <v>1407029978059161</v>
      </c>
      <c r="S144" s="8" t="str">
        <f>VLOOKUP(R144,'RSU Provider 14-15'!Q:Q,1,)</f>
        <v>1407029978059161</v>
      </c>
      <c r="T144" s="8" t="e">
        <f>VLOOKUP(R144,#REF!,1,)</f>
        <v>#REF!</v>
      </c>
      <c r="U144" s="11" t="s">
        <v>817</v>
      </c>
      <c r="V144" s="8" t="e">
        <f>VLOOKUP(E144,#REF!,1,FALSE)</f>
        <v>#REF!</v>
      </c>
      <c r="W144" t="str">
        <f>VLOOKUP(R144,[2]Sheet1!$H$1:$H$65536,1,FALSE)</f>
        <v>1407029978059161</v>
      </c>
      <c r="Y144" t="str">
        <f t="shared" si="8"/>
        <v>ASPIRE OF WNY (UCP WESTERN N--Program Code: 9161</v>
      </c>
      <c r="Z144" s="9">
        <v>661905997804</v>
      </c>
      <c r="AA144" t="s">
        <v>531</v>
      </c>
      <c r="AB144" t="s">
        <v>531</v>
      </c>
    </row>
    <row r="145" spans="1:29" x14ac:dyDescent="0.25">
      <c r="A145" s="10">
        <v>4</v>
      </c>
      <c r="B145" s="10">
        <v>1516</v>
      </c>
      <c r="C145" s="10" t="s">
        <v>527</v>
      </c>
      <c r="D145" s="10">
        <v>19460</v>
      </c>
      <c r="E145" s="9">
        <v>310200880357</v>
      </c>
      <c r="F145" t="s">
        <v>676</v>
      </c>
      <c r="G145" t="s">
        <v>563</v>
      </c>
      <c r="I145" t="s">
        <v>818</v>
      </c>
      <c r="J145">
        <v>9160</v>
      </c>
      <c r="K145" t="s">
        <v>529</v>
      </c>
      <c r="L145" t="s">
        <v>531</v>
      </c>
      <c r="M145" t="s">
        <v>530</v>
      </c>
      <c r="N145" t="s">
        <v>530</v>
      </c>
      <c r="O145" t="s">
        <v>530</v>
      </c>
      <c r="P145" t="s">
        <v>531</v>
      </c>
      <c r="Q145" s="5">
        <f t="shared" si="6"/>
        <v>4</v>
      </c>
      <c r="R145" s="8" t="str">
        <f t="shared" si="7"/>
        <v>3102008803579160</v>
      </c>
      <c r="S145" s="8" t="str">
        <f>VLOOKUP(R145,'RSU Provider 14-15'!Q:Q,1,)</f>
        <v>3102008803579160</v>
      </c>
      <c r="T145" s="8" t="e">
        <f>VLOOKUP(R145,#REF!,1,)</f>
        <v>#REF!</v>
      </c>
      <c r="U145" s="11" t="s">
        <v>817</v>
      </c>
      <c r="V145" s="8" t="e">
        <f>VLOOKUP(E145,#REF!,1,FALSE)</f>
        <v>#REF!</v>
      </c>
      <c r="W145" t="str">
        <f>VLOOKUP(R145,[2]Sheet1!$H$1:$H$65536,1,FALSE)</f>
        <v>3102008803579160</v>
      </c>
      <c r="Y145" t="str">
        <f t="shared" si="8"/>
        <v>ASSN TO BENEFIT CHILDREN (ME--Program Code: 9160</v>
      </c>
      <c r="Z145" s="9">
        <v>661905997804</v>
      </c>
      <c r="AA145" t="s">
        <v>531</v>
      </c>
      <c r="AB145" t="s">
        <v>531</v>
      </c>
    </row>
    <row r="146" spans="1:29" x14ac:dyDescent="0.25">
      <c r="A146" s="10">
        <v>4</v>
      </c>
      <c r="B146" s="10">
        <v>1516</v>
      </c>
      <c r="C146" s="10" t="s">
        <v>527</v>
      </c>
      <c r="D146" s="10">
        <v>19460</v>
      </c>
      <c r="E146" s="9">
        <v>310200880357</v>
      </c>
      <c r="F146" t="s">
        <v>676</v>
      </c>
      <c r="G146" t="s">
        <v>563</v>
      </c>
      <c r="I146" t="s">
        <v>818</v>
      </c>
      <c r="J146">
        <v>9165</v>
      </c>
      <c r="K146" t="s">
        <v>529</v>
      </c>
      <c r="L146" t="s">
        <v>531</v>
      </c>
      <c r="M146" t="s">
        <v>530</v>
      </c>
      <c r="N146" t="s">
        <v>530</v>
      </c>
      <c r="O146" t="s">
        <v>530</v>
      </c>
      <c r="P146" t="s">
        <v>531</v>
      </c>
      <c r="Q146" s="5">
        <f t="shared" si="6"/>
        <v>4</v>
      </c>
      <c r="R146" s="8" t="str">
        <f t="shared" si="7"/>
        <v>3102008803579165</v>
      </c>
      <c r="S146" s="8" t="str">
        <f>VLOOKUP(R146,'RSU Provider 14-15'!Q:Q,1,)</f>
        <v>3102008803579165</v>
      </c>
      <c r="T146" s="8" t="e">
        <f>VLOOKUP(R146,#REF!,1,)</f>
        <v>#REF!</v>
      </c>
      <c r="U146" s="11" t="s">
        <v>817</v>
      </c>
      <c r="V146" s="8" t="e">
        <f>VLOOKUP(E146,#REF!,1,FALSE)</f>
        <v>#REF!</v>
      </c>
      <c r="W146" t="str">
        <f>VLOOKUP(R146,[2]Sheet1!$H$1:$H$65536,1,FALSE)</f>
        <v>3102008803579165</v>
      </c>
      <c r="Y146" t="str">
        <f t="shared" si="8"/>
        <v>ASSN TO BENEFIT CHILDREN (ME--Program Code: 9165</v>
      </c>
      <c r="Z146" s="9">
        <v>661905997804</v>
      </c>
      <c r="AA146" t="s">
        <v>531</v>
      </c>
      <c r="AB146" t="s">
        <v>531</v>
      </c>
    </row>
    <row r="147" spans="1:29" x14ac:dyDescent="0.25">
      <c r="A147" s="10">
        <v>4</v>
      </c>
      <c r="B147" s="10">
        <v>1516</v>
      </c>
      <c r="C147" s="10" t="s">
        <v>527</v>
      </c>
      <c r="D147" s="10">
        <v>20960</v>
      </c>
      <c r="E147" s="9">
        <v>280504880006</v>
      </c>
      <c r="F147" t="s">
        <v>608</v>
      </c>
      <c r="G147" t="s">
        <v>542</v>
      </c>
      <c r="I147" t="s">
        <v>818</v>
      </c>
      <c r="J147">
        <v>9100</v>
      </c>
      <c r="K147" t="s">
        <v>529</v>
      </c>
      <c r="L147" t="s">
        <v>531</v>
      </c>
      <c r="M147" t="s">
        <v>530</v>
      </c>
      <c r="N147" t="s">
        <v>530</v>
      </c>
      <c r="O147" t="s">
        <v>531</v>
      </c>
      <c r="P147" t="s">
        <v>530</v>
      </c>
      <c r="Q147" s="5">
        <f t="shared" si="6"/>
        <v>3</v>
      </c>
      <c r="R147" s="8" t="str">
        <f t="shared" si="7"/>
        <v>2805048800069100</v>
      </c>
      <c r="S147" s="8" t="str">
        <f>VLOOKUP(R147,'RSU Provider 14-15'!Q:Q,1,)</f>
        <v>2805048800069100</v>
      </c>
      <c r="T147" s="8" t="e">
        <f>VLOOKUP(R147,#REF!,1,)</f>
        <v>#REF!</v>
      </c>
      <c r="U147" s="11" t="s">
        <v>817</v>
      </c>
      <c r="V147" s="8" t="e">
        <f>VLOOKUP(E147,#REF!,1,FALSE)</f>
        <v>#REF!</v>
      </c>
      <c r="W147" t="str">
        <f>VLOOKUP(R147,[2]Sheet1!$H$1:$H$65536,1,FALSE)</f>
        <v>2805048800069100</v>
      </c>
      <c r="Y147" t="str">
        <f t="shared" si="8"/>
        <v>ASSOC CHILDRN WITH DOWN SYND--Program Code: 9100</v>
      </c>
      <c r="Z147" s="9">
        <v>342900880127</v>
      </c>
      <c r="AA147" t="s">
        <v>531</v>
      </c>
      <c r="AB147" t="s">
        <v>531</v>
      </c>
    </row>
    <row r="148" spans="1:29" x14ac:dyDescent="0.25">
      <c r="A148" s="10">
        <v>4</v>
      </c>
      <c r="B148" s="10">
        <v>1516</v>
      </c>
      <c r="C148" s="10" t="s">
        <v>527</v>
      </c>
      <c r="D148" s="10">
        <v>20960</v>
      </c>
      <c r="E148" s="9">
        <v>280504880006</v>
      </c>
      <c r="F148" t="s">
        <v>608</v>
      </c>
      <c r="G148" t="s">
        <v>542</v>
      </c>
      <c r="I148" t="s">
        <v>818</v>
      </c>
      <c r="J148">
        <v>9115</v>
      </c>
      <c r="K148" t="s">
        <v>529</v>
      </c>
      <c r="L148" t="s">
        <v>531</v>
      </c>
      <c r="M148" t="s">
        <v>530</v>
      </c>
      <c r="N148" t="s">
        <v>530</v>
      </c>
      <c r="O148" t="s">
        <v>531</v>
      </c>
      <c r="P148" t="s">
        <v>530</v>
      </c>
      <c r="Q148" s="5">
        <f t="shared" si="6"/>
        <v>3</v>
      </c>
      <c r="R148" s="8" t="str">
        <f t="shared" si="7"/>
        <v>2805048800069115</v>
      </c>
      <c r="S148" s="8" t="str">
        <f>VLOOKUP(R148,'RSU Provider 14-15'!Q:Q,1,)</f>
        <v>2805048800069115</v>
      </c>
      <c r="T148" s="8" t="e">
        <f>VLOOKUP(R148,#REF!,1,)</f>
        <v>#REF!</v>
      </c>
      <c r="U148" s="11" t="s">
        <v>817</v>
      </c>
      <c r="V148" s="8" t="e">
        <f>VLOOKUP(E148,#REF!,1,FALSE)</f>
        <v>#REF!</v>
      </c>
      <c r="W148" t="str">
        <f>VLOOKUP(R148,[2]Sheet1!$H$1:$H$65536,1,FALSE)</f>
        <v>2805048800069115</v>
      </c>
      <c r="Y148" t="str">
        <f t="shared" si="8"/>
        <v>ASSOC CHILDRN WITH DOWN SYND--Program Code: 9115</v>
      </c>
      <c r="Z148" s="9">
        <v>342900880127</v>
      </c>
      <c r="AA148" t="s">
        <v>531</v>
      </c>
      <c r="AB148" t="s">
        <v>531</v>
      </c>
    </row>
    <row r="149" spans="1:29" x14ac:dyDescent="0.25">
      <c r="A149" s="10">
        <v>4</v>
      </c>
      <c r="B149" s="10">
        <v>1516</v>
      </c>
      <c r="C149" s="10" t="s">
        <v>527</v>
      </c>
      <c r="D149" s="10">
        <v>20960</v>
      </c>
      <c r="E149" s="9">
        <v>280504880006</v>
      </c>
      <c r="F149" t="s">
        <v>608</v>
      </c>
      <c r="G149" t="s">
        <v>542</v>
      </c>
      <c r="I149" t="s">
        <v>818</v>
      </c>
      <c r="J149">
        <v>9160</v>
      </c>
      <c r="K149" t="s">
        <v>529</v>
      </c>
      <c r="L149" t="s">
        <v>531</v>
      </c>
      <c r="M149" t="s">
        <v>530</v>
      </c>
      <c r="N149" t="s">
        <v>530</v>
      </c>
      <c r="O149" t="s">
        <v>530</v>
      </c>
      <c r="P149" t="s">
        <v>531</v>
      </c>
      <c r="Q149" s="5">
        <f t="shared" si="6"/>
        <v>4</v>
      </c>
      <c r="R149" s="8" t="str">
        <f t="shared" si="7"/>
        <v>2805048800069160</v>
      </c>
      <c r="S149" s="8" t="str">
        <f>VLOOKUP(R149,'RSU Provider 14-15'!Q:Q,1,)</f>
        <v>2805048800069160</v>
      </c>
      <c r="T149" s="8" t="e">
        <f>VLOOKUP(R149,#REF!,1,)</f>
        <v>#REF!</v>
      </c>
      <c r="U149" s="11" t="s">
        <v>817</v>
      </c>
      <c r="V149" s="8" t="e">
        <f>VLOOKUP(E149,#REF!,1,FALSE)</f>
        <v>#REF!</v>
      </c>
      <c r="W149" t="str">
        <f>VLOOKUP(R149,[2]Sheet1!$H$1:$H$65536,1,FALSE)</f>
        <v>2805048800069160</v>
      </c>
      <c r="Y149" t="str">
        <f t="shared" si="8"/>
        <v>ASSOC CHILDRN WITH DOWN SYND--Program Code: 9160</v>
      </c>
      <c r="Z149" s="9">
        <v>140203998069</v>
      </c>
      <c r="AA149" t="s">
        <v>531</v>
      </c>
      <c r="AB149" t="s">
        <v>531</v>
      </c>
    </row>
    <row r="150" spans="1:29" x14ac:dyDescent="0.25">
      <c r="A150" s="10">
        <v>4</v>
      </c>
      <c r="B150" s="10">
        <v>1516</v>
      </c>
      <c r="C150" s="10" t="s">
        <v>527</v>
      </c>
      <c r="D150" s="10">
        <v>21000</v>
      </c>
      <c r="E150" s="9">
        <v>310200999791</v>
      </c>
      <c r="F150" t="s">
        <v>546</v>
      </c>
      <c r="G150" t="s">
        <v>534</v>
      </c>
      <c r="I150" t="s">
        <v>818</v>
      </c>
      <c r="J150">
        <v>9000</v>
      </c>
      <c r="K150" t="s">
        <v>529</v>
      </c>
      <c r="L150" t="s">
        <v>530</v>
      </c>
      <c r="M150" t="s">
        <v>530</v>
      </c>
      <c r="N150" t="s">
        <v>531</v>
      </c>
      <c r="O150" t="s">
        <v>531</v>
      </c>
      <c r="P150" t="s">
        <v>530</v>
      </c>
      <c r="Q150" s="5">
        <f t="shared" si="6"/>
        <v>1</v>
      </c>
      <c r="R150" s="8" t="str">
        <f t="shared" si="7"/>
        <v>3102009997919000</v>
      </c>
      <c r="S150" s="8" t="str">
        <f>VLOOKUP(R150,'RSU Provider 14-15'!Q:Q,1,)</f>
        <v>3102009997919000</v>
      </c>
      <c r="T150" s="8" t="e">
        <f>VLOOKUP(R150,#REF!,1,)</f>
        <v>#REF!</v>
      </c>
      <c r="U150" s="11" t="s">
        <v>817</v>
      </c>
      <c r="V150" s="8" t="e">
        <f>VLOOKUP(E150,#REF!,1,FALSE)</f>
        <v>#REF!</v>
      </c>
      <c r="W150" t="str">
        <f>VLOOKUP(R150,[2]Sheet1!$H$1:$H$65536,1,FALSE)</f>
        <v>3102009997919000</v>
      </c>
      <c r="Y150" t="str">
        <f t="shared" si="8"/>
        <v>ASSOC FOR METROAREA AUTISTC--Program Code: 9000</v>
      </c>
      <c r="Z150" s="9">
        <v>800000056253</v>
      </c>
      <c r="AA150" t="s">
        <v>531</v>
      </c>
      <c r="AB150" t="s">
        <v>531</v>
      </c>
    </row>
    <row r="151" spans="1:29" x14ac:dyDescent="0.25">
      <c r="A151" s="10">
        <v>4</v>
      </c>
      <c r="B151" s="10">
        <v>1516</v>
      </c>
      <c r="C151" s="10" t="s">
        <v>527</v>
      </c>
      <c r="D151" s="10">
        <v>21000</v>
      </c>
      <c r="E151" s="9">
        <v>310200999791</v>
      </c>
      <c r="F151" t="s">
        <v>546</v>
      </c>
      <c r="G151" t="s">
        <v>534</v>
      </c>
      <c r="I151" t="s">
        <v>818</v>
      </c>
      <c r="J151">
        <v>9102</v>
      </c>
      <c r="K151" t="s">
        <v>529</v>
      </c>
      <c r="L151" t="s">
        <v>531</v>
      </c>
      <c r="M151" t="s">
        <v>530</v>
      </c>
      <c r="N151" t="s">
        <v>530</v>
      </c>
      <c r="O151" t="s">
        <v>531</v>
      </c>
      <c r="P151" t="s">
        <v>530</v>
      </c>
      <c r="Q151" s="5">
        <f t="shared" si="6"/>
        <v>3</v>
      </c>
      <c r="R151" s="8" t="str">
        <f t="shared" si="7"/>
        <v>3102009997919102</v>
      </c>
      <c r="S151" s="8" t="str">
        <f>VLOOKUP(R151,'RSU Provider 14-15'!Q:Q,1,)</f>
        <v>3102009997919102</v>
      </c>
      <c r="T151" s="8" t="e">
        <f>VLOOKUP(R151,#REF!,1,)</f>
        <v>#REF!</v>
      </c>
      <c r="U151" s="11" t="s">
        <v>817</v>
      </c>
      <c r="V151" s="8" t="e">
        <f>VLOOKUP(E151,#REF!,1,FALSE)</f>
        <v>#REF!</v>
      </c>
      <c r="W151" t="str">
        <f>VLOOKUP(R151,[2]Sheet1!$H$1:$H$65536,1,FALSE)</f>
        <v>3102009997919102</v>
      </c>
      <c r="Y151" t="str">
        <f t="shared" si="8"/>
        <v>ASSOC FOR METROAREA AUTISTC--Program Code: 9102</v>
      </c>
      <c r="Z151" s="9">
        <v>800000056253</v>
      </c>
      <c r="AA151" t="s">
        <v>531</v>
      </c>
      <c r="AB151" t="s">
        <v>531</v>
      </c>
    </row>
    <row r="152" spans="1:29" x14ac:dyDescent="0.25">
      <c r="A152" s="10">
        <v>4</v>
      </c>
      <c r="B152" s="10">
        <v>1516</v>
      </c>
      <c r="C152" s="10" t="s">
        <v>527</v>
      </c>
      <c r="D152" s="10">
        <v>10250</v>
      </c>
      <c r="E152" s="9">
        <v>131802990006</v>
      </c>
      <c r="F152" t="s">
        <v>548</v>
      </c>
      <c r="G152" t="s">
        <v>534</v>
      </c>
      <c r="I152" t="s">
        <v>818</v>
      </c>
      <c r="J152">
        <v>9001</v>
      </c>
      <c r="K152" t="s">
        <v>529</v>
      </c>
      <c r="L152" t="s">
        <v>530</v>
      </c>
      <c r="M152" t="s">
        <v>530</v>
      </c>
      <c r="N152" t="s">
        <v>531</v>
      </c>
      <c r="O152" t="s">
        <v>531</v>
      </c>
      <c r="P152" t="s">
        <v>530</v>
      </c>
      <c r="Q152" s="5">
        <f t="shared" si="6"/>
        <v>1</v>
      </c>
      <c r="R152" s="8" t="str">
        <f t="shared" si="7"/>
        <v>1318029900069001</v>
      </c>
      <c r="S152" s="8" t="str">
        <f>VLOOKUP(R152,'RSU Provider 14-15'!Q:Q,1,)</f>
        <v>1318029900069001</v>
      </c>
      <c r="T152" s="8" t="e">
        <f>VLOOKUP(R152,#REF!,1,)</f>
        <v>#REF!</v>
      </c>
      <c r="U152" s="11" t="s">
        <v>817</v>
      </c>
      <c r="V152" s="8" t="e">
        <f>VLOOKUP(E152,#REF!,1,FALSE)</f>
        <v>#REF!</v>
      </c>
      <c r="W152" t="str">
        <f>VLOOKUP(R152,[2]Sheet1!$H$1:$H$65536,1,FALSE)</f>
        <v>1318029900069001</v>
      </c>
      <c r="X152" s="16"/>
      <c r="Y152" s="16" t="str">
        <f t="shared" si="8"/>
        <v>ASTOR LEARNING CTR (THE) RES--Program Code: 9001</v>
      </c>
      <c r="Z152" s="15">
        <v>580301880003</v>
      </c>
      <c r="AA152" t="s">
        <v>530</v>
      </c>
      <c r="AB152" t="s">
        <v>530</v>
      </c>
      <c r="AC152" t="s">
        <v>822</v>
      </c>
    </row>
    <row r="153" spans="1:29" x14ac:dyDescent="0.25">
      <c r="A153" s="10">
        <v>4</v>
      </c>
      <c r="B153" s="10">
        <v>1516</v>
      </c>
      <c r="C153" s="10" t="s">
        <v>527</v>
      </c>
      <c r="D153" s="10">
        <v>18320</v>
      </c>
      <c r="E153" s="9">
        <v>131801998687</v>
      </c>
      <c r="F153" t="s">
        <v>549</v>
      </c>
      <c r="G153" t="s">
        <v>534</v>
      </c>
      <c r="I153" t="s">
        <v>818</v>
      </c>
      <c r="J153">
        <v>9000</v>
      </c>
      <c r="K153" t="s">
        <v>529</v>
      </c>
      <c r="L153" t="s">
        <v>530</v>
      </c>
      <c r="M153" t="s">
        <v>530</v>
      </c>
      <c r="N153" t="s">
        <v>531</v>
      </c>
      <c r="O153" t="s">
        <v>531</v>
      </c>
      <c r="P153" t="s">
        <v>530</v>
      </c>
      <c r="Q153" s="5">
        <f t="shared" si="6"/>
        <v>1</v>
      </c>
      <c r="R153" s="8" t="str">
        <f t="shared" si="7"/>
        <v>1318019986879000</v>
      </c>
      <c r="S153" s="8" t="str">
        <f>VLOOKUP(R153,'RSU Provider 14-15'!Q:Q,1,)</f>
        <v>1318019986879000</v>
      </c>
      <c r="T153" s="8" t="e">
        <f>VLOOKUP(R153,#REF!,1,)</f>
        <v>#REF!</v>
      </c>
      <c r="U153" s="11" t="s">
        <v>817</v>
      </c>
      <c r="V153" s="8" t="e">
        <f>VLOOKUP(E153,#REF!,1,FALSE)</f>
        <v>#REF!</v>
      </c>
      <c r="W153" t="str">
        <f>VLOOKUP(R153,[2]Sheet1!$H$1:$H$65536,1,FALSE)</f>
        <v>1318019986879000</v>
      </c>
      <c r="X153" s="16"/>
      <c r="Y153" s="16" t="str">
        <f t="shared" si="8"/>
        <v>ASTOR SERVICES FOR CHILDREN--Program Code: 9000</v>
      </c>
      <c r="Z153" s="15">
        <v>342800990081</v>
      </c>
      <c r="AA153" t="s">
        <v>530</v>
      </c>
      <c r="AB153" t="s">
        <v>530</v>
      </c>
      <c r="AC153" t="s">
        <v>822</v>
      </c>
    </row>
    <row r="154" spans="1:29" x14ac:dyDescent="0.25">
      <c r="A154" s="10">
        <v>4</v>
      </c>
      <c r="B154" s="10">
        <v>1516</v>
      </c>
      <c r="C154" s="10" t="s">
        <v>527</v>
      </c>
      <c r="D154" s="10">
        <v>18320</v>
      </c>
      <c r="E154" s="9">
        <v>131801998687</v>
      </c>
      <c r="F154" t="s">
        <v>549</v>
      </c>
      <c r="G154" t="s">
        <v>534</v>
      </c>
      <c r="I154" t="s">
        <v>818</v>
      </c>
      <c r="J154">
        <v>9100</v>
      </c>
      <c r="K154" t="s">
        <v>529</v>
      </c>
      <c r="L154" t="s">
        <v>531</v>
      </c>
      <c r="M154" t="s">
        <v>530</v>
      </c>
      <c r="N154" t="s">
        <v>530</v>
      </c>
      <c r="O154" t="s">
        <v>531</v>
      </c>
      <c r="P154" t="s">
        <v>530</v>
      </c>
      <c r="Q154" s="5">
        <f t="shared" si="6"/>
        <v>3</v>
      </c>
      <c r="R154" s="8" t="str">
        <f t="shared" si="7"/>
        <v>1318019986879100</v>
      </c>
      <c r="S154" s="8" t="str">
        <f>VLOOKUP(R154,'RSU Provider 14-15'!Q:Q,1,)</f>
        <v>1318019986879100</v>
      </c>
      <c r="T154" s="8" t="e">
        <f>VLOOKUP(R154,#REF!,1,)</f>
        <v>#REF!</v>
      </c>
      <c r="U154" s="11" t="s">
        <v>817</v>
      </c>
      <c r="V154" s="8" t="e">
        <f>VLOOKUP(E154,#REF!,1,FALSE)</f>
        <v>#REF!</v>
      </c>
      <c r="W154" t="str">
        <f>VLOOKUP(R154,[2]Sheet1!$H$1:$H$65536,1,FALSE)</f>
        <v>1318019986879100</v>
      </c>
      <c r="Y154" t="str">
        <f t="shared" si="8"/>
        <v>ASTOR SERVICES FOR CHILDREN--Program Code: 9100</v>
      </c>
      <c r="Z154" s="9">
        <v>342800990081</v>
      </c>
      <c r="AA154" t="s">
        <v>531</v>
      </c>
      <c r="AB154" t="s">
        <v>531</v>
      </c>
    </row>
    <row r="155" spans="1:29" x14ac:dyDescent="0.25">
      <c r="A155" s="10">
        <v>4</v>
      </c>
      <c r="B155" s="10">
        <v>1516</v>
      </c>
      <c r="C155" s="10" t="s">
        <v>527</v>
      </c>
      <c r="D155" s="10">
        <v>18320</v>
      </c>
      <c r="E155" s="9">
        <v>131801998687</v>
      </c>
      <c r="F155" t="s">
        <v>549</v>
      </c>
      <c r="G155" t="s">
        <v>534</v>
      </c>
      <c r="I155" t="s">
        <v>818</v>
      </c>
      <c r="J155">
        <v>9102</v>
      </c>
      <c r="K155" t="s">
        <v>529</v>
      </c>
      <c r="L155" t="s">
        <v>531</v>
      </c>
      <c r="M155" t="s">
        <v>530</v>
      </c>
      <c r="N155" t="s">
        <v>530</v>
      </c>
      <c r="O155" t="s">
        <v>531</v>
      </c>
      <c r="P155" t="s">
        <v>530</v>
      </c>
      <c r="Q155" s="5">
        <f t="shared" si="6"/>
        <v>3</v>
      </c>
      <c r="R155" s="8" t="str">
        <f t="shared" si="7"/>
        <v>1318019986879102</v>
      </c>
      <c r="S155" s="8" t="str">
        <f>VLOOKUP(R155,'RSU Provider 14-15'!Q:Q,1,)</f>
        <v>1318019986879102</v>
      </c>
      <c r="T155" s="8" t="e">
        <f>VLOOKUP(R155,#REF!,1,)</f>
        <v>#REF!</v>
      </c>
      <c r="U155" s="11" t="s">
        <v>817</v>
      </c>
      <c r="V155" s="8" t="e">
        <f>VLOOKUP(E155,#REF!,1,FALSE)</f>
        <v>#REF!</v>
      </c>
      <c r="W155" t="str">
        <f>VLOOKUP(R155,[2]Sheet1!$H$1:$H$65536,1,FALSE)</f>
        <v>1318019986879102</v>
      </c>
      <c r="Y155" t="str">
        <f t="shared" si="8"/>
        <v>ASTOR SERVICES FOR CHILDREN--Program Code: 9102</v>
      </c>
      <c r="Z155" s="9">
        <v>530600880330</v>
      </c>
      <c r="AA155" t="s">
        <v>531</v>
      </c>
      <c r="AB155" t="s">
        <v>531</v>
      </c>
    </row>
    <row r="156" spans="1:29" x14ac:dyDescent="0.25">
      <c r="A156" s="10">
        <v>4</v>
      </c>
      <c r="B156" s="10">
        <v>1516</v>
      </c>
      <c r="C156" s="10" t="s">
        <v>527</v>
      </c>
      <c r="D156" s="10">
        <v>18320</v>
      </c>
      <c r="E156" s="9">
        <v>131801998687</v>
      </c>
      <c r="F156" t="s">
        <v>549</v>
      </c>
      <c r="G156" t="s">
        <v>534</v>
      </c>
      <c r="I156" t="s">
        <v>818</v>
      </c>
      <c r="J156">
        <v>9103</v>
      </c>
      <c r="K156" t="s">
        <v>529</v>
      </c>
      <c r="L156" t="s">
        <v>531</v>
      </c>
      <c r="M156" t="s">
        <v>530</v>
      </c>
      <c r="N156" t="s">
        <v>530</v>
      </c>
      <c r="O156" t="s">
        <v>531</v>
      </c>
      <c r="P156" t="s">
        <v>530</v>
      </c>
      <c r="Q156" s="5">
        <f t="shared" si="6"/>
        <v>3</v>
      </c>
      <c r="R156" s="8" t="str">
        <f t="shared" si="7"/>
        <v>1318019986879103</v>
      </c>
      <c r="S156" s="8" t="str">
        <f>VLOOKUP(R156,'RSU Provider 14-15'!Q:Q,1,)</f>
        <v>1318019986879103</v>
      </c>
      <c r="T156" s="8" t="e">
        <f>VLOOKUP(R156,#REF!,1,)</f>
        <v>#REF!</v>
      </c>
      <c r="U156" s="11" t="s">
        <v>817</v>
      </c>
      <c r="V156" s="8" t="e">
        <f>VLOOKUP(E156,#REF!,1,FALSE)</f>
        <v>#REF!</v>
      </c>
      <c r="W156" t="str">
        <f>VLOOKUP(R156,[2]Sheet1!$H$1:$H$65536,1,FALSE)</f>
        <v>1318019986879103</v>
      </c>
      <c r="Y156" t="str">
        <f t="shared" si="8"/>
        <v>ASTOR SERVICES FOR CHILDREN--Program Code: 9103</v>
      </c>
      <c r="Z156" s="9">
        <v>530600880330</v>
      </c>
      <c r="AA156" t="s">
        <v>531</v>
      </c>
      <c r="AB156" t="s">
        <v>531</v>
      </c>
    </row>
    <row r="157" spans="1:29" x14ac:dyDescent="0.25">
      <c r="A157" s="10">
        <v>4</v>
      </c>
      <c r="B157" s="10">
        <v>1516</v>
      </c>
      <c r="C157" s="10" t="s">
        <v>527</v>
      </c>
      <c r="D157" s="10">
        <v>18320</v>
      </c>
      <c r="E157" s="9">
        <v>131801998687</v>
      </c>
      <c r="F157" t="s">
        <v>549</v>
      </c>
      <c r="G157" t="s">
        <v>534</v>
      </c>
      <c r="I157" t="s">
        <v>818</v>
      </c>
      <c r="J157">
        <v>9160</v>
      </c>
      <c r="K157" t="s">
        <v>529</v>
      </c>
      <c r="L157" t="s">
        <v>531</v>
      </c>
      <c r="M157" t="s">
        <v>530</v>
      </c>
      <c r="N157" t="s">
        <v>530</v>
      </c>
      <c r="O157" t="s">
        <v>530</v>
      </c>
      <c r="P157" t="s">
        <v>531</v>
      </c>
      <c r="Q157" s="5">
        <f t="shared" si="6"/>
        <v>4</v>
      </c>
      <c r="R157" s="8" t="str">
        <f t="shared" si="7"/>
        <v>1318019986879160</v>
      </c>
      <c r="S157" s="8" t="str">
        <f>VLOOKUP(R157,'RSU Provider 14-15'!Q:Q,1,)</f>
        <v>1318019986879160</v>
      </c>
      <c r="T157" s="8" t="e">
        <f>VLOOKUP(R157,#REF!,1,)</f>
        <v>#REF!</v>
      </c>
      <c r="U157" s="11" t="s">
        <v>817</v>
      </c>
      <c r="V157" s="8" t="e">
        <f>VLOOKUP(E157,#REF!,1,FALSE)</f>
        <v>#REF!</v>
      </c>
      <c r="W157" t="str">
        <f>VLOOKUP(R157,[2]Sheet1!$H$1:$H$65536,1,FALSE)</f>
        <v>1318019986879160</v>
      </c>
      <c r="Y157" t="str">
        <f t="shared" si="8"/>
        <v>ASTOR SERVICES FOR CHILDREN--Program Code: 9160</v>
      </c>
      <c r="Z157" s="9">
        <v>530600880330</v>
      </c>
      <c r="AA157" t="s">
        <v>531</v>
      </c>
      <c r="AB157" t="s">
        <v>531</v>
      </c>
    </row>
    <row r="158" spans="1:29" x14ac:dyDescent="0.25">
      <c r="A158" s="10">
        <v>4</v>
      </c>
      <c r="B158" s="10">
        <v>1516</v>
      </c>
      <c r="C158" s="10" t="s">
        <v>527</v>
      </c>
      <c r="D158" s="10">
        <v>43220</v>
      </c>
      <c r="E158" s="9">
        <v>332100880006</v>
      </c>
      <c r="F158" t="s">
        <v>609</v>
      </c>
      <c r="G158" t="s">
        <v>571</v>
      </c>
      <c r="I158" t="s">
        <v>818</v>
      </c>
      <c r="J158">
        <v>9100</v>
      </c>
      <c r="K158" t="s">
        <v>529</v>
      </c>
      <c r="L158" t="s">
        <v>531</v>
      </c>
      <c r="M158" t="s">
        <v>530</v>
      </c>
      <c r="N158" t="s">
        <v>530</v>
      </c>
      <c r="O158" t="s">
        <v>531</v>
      </c>
      <c r="P158" t="s">
        <v>530</v>
      </c>
      <c r="Q158" s="5">
        <f t="shared" si="6"/>
        <v>3</v>
      </c>
      <c r="R158" s="8" t="str">
        <f t="shared" si="7"/>
        <v>3321008800069100</v>
      </c>
      <c r="S158" s="8" t="str">
        <f>VLOOKUP(R158,'RSU Provider 14-15'!Q:Q,1,)</f>
        <v>3321008800069100</v>
      </c>
      <c r="T158" s="8" t="e">
        <f>VLOOKUP(R158,#REF!,1,)</f>
        <v>#REF!</v>
      </c>
      <c r="U158" s="11" t="s">
        <v>817</v>
      </c>
      <c r="V158" s="8" t="e">
        <f>VLOOKUP(E158,#REF!,1,FALSE)</f>
        <v>#REF!</v>
      </c>
      <c r="W158" t="str">
        <f>VLOOKUP(R158,[2]Sheet1!$H$1:$H$65536,1,FALSE)</f>
        <v>3321008800069100</v>
      </c>
      <c r="Y158" t="str">
        <f t="shared" si="8"/>
        <v>AUDITORY/ORAL LEARNING CENTE--Program Code: 9100</v>
      </c>
      <c r="Z158" s="9">
        <v>310200998057</v>
      </c>
      <c r="AA158" t="s">
        <v>531</v>
      </c>
      <c r="AB158" t="s">
        <v>531</v>
      </c>
    </row>
    <row r="159" spans="1:29" x14ac:dyDescent="0.25">
      <c r="A159" s="10">
        <v>4</v>
      </c>
      <c r="B159" s="10">
        <v>1516</v>
      </c>
      <c r="C159" s="10" t="s">
        <v>527</v>
      </c>
      <c r="D159" s="10">
        <v>43220</v>
      </c>
      <c r="E159" s="9">
        <v>332100880006</v>
      </c>
      <c r="F159" t="s">
        <v>609</v>
      </c>
      <c r="G159" t="s">
        <v>571</v>
      </c>
      <c r="I159" t="s">
        <v>818</v>
      </c>
      <c r="J159">
        <v>9160</v>
      </c>
      <c r="K159" t="s">
        <v>529</v>
      </c>
      <c r="L159" t="s">
        <v>531</v>
      </c>
      <c r="M159" t="s">
        <v>530</v>
      </c>
      <c r="N159" t="s">
        <v>530</v>
      </c>
      <c r="O159" t="s">
        <v>530</v>
      </c>
      <c r="P159" t="s">
        <v>531</v>
      </c>
      <c r="Q159" s="5">
        <f t="shared" si="6"/>
        <v>4</v>
      </c>
      <c r="R159" s="8" t="str">
        <f t="shared" si="7"/>
        <v>3321008800069160</v>
      </c>
      <c r="S159" s="8" t="str">
        <f>VLOOKUP(R159,'RSU Provider 14-15'!Q:Q,1,)</f>
        <v>3321008800069160</v>
      </c>
      <c r="T159" s="8" t="e">
        <f>VLOOKUP(R159,#REF!,1,)</f>
        <v>#REF!</v>
      </c>
      <c r="U159" s="11" t="s">
        <v>817</v>
      </c>
      <c r="V159" s="8" t="e">
        <f>VLOOKUP(E159,#REF!,1,FALSE)</f>
        <v>#REF!</v>
      </c>
      <c r="W159" t="str">
        <f>VLOOKUP(R159,[2]Sheet1!$H$1:$H$65536,1,FALSE)</f>
        <v>3321008800069160</v>
      </c>
      <c r="Y159" t="str">
        <f t="shared" si="8"/>
        <v>AUDITORY/ORAL LEARNING CENTE--Program Code: 9160</v>
      </c>
      <c r="Z159" s="9">
        <v>353100880224</v>
      </c>
      <c r="AA159" t="s">
        <v>531</v>
      </c>
      <c r="AB159" t="s">
        <v>531</v>
      </c>
    </row>
    <row r="160" spans="1:29" x14ac:dyDescent="0.25">
      <c r="A160" s="10">
        <v>4</v>
      </c>
      <c r="B160" s="10">
        <v>1516</v>
      </c>
      <c r="C160" s="10" t="s">
        <v>532</v>
      </c>
      <c r="D160" s="10">
        <v>21030</v>
      </c>
      <c r="E160" s="9">
        <v>140203680008</v>
      </c>
      <c r="F160" t="s">
        <v>550</v>
      </c>
      <c r="G160" t="s">
        <v>539</v>
      </c>
      <c r="I160" t="s">
        <v>818</v>
      </c>
      <c r="J160">
        <v>9000</v>
      </c>
      <c r="K160" t="s">
        <v>529</v>
      </c>
      <c r="L160" t="s">
        <v>530</v>
      </c>
      <c r="M160" t="s">
        <v>530</v>
      </c>
      <c r="N160" t="s">
        <v>531</v>
      </c>
      <c r="O160" t="s">
        <v>531</v>
      </c>
      <c r="P160" t="s">
        <v>530</v>
      </c>
      <c r="Q160" s="5">
        <f t="shared" si="6"/>
        <v>1</v>
      </c>
      <c r="R160" s="8" t="str">
        <f t="shared" si="7"/>
        <v>1402036800089000</v>
      </c>
      <c r="S160" s="8" t="str">
        <f>VLOOKUP(R160,'RSU Provider 14-15'!Q:Q,1,)</f>
        <v>1402036800089000</v>
      </c>
      <c r="T160" s="8" t="e">
        <f>VLOOKUP(R160,#REF!,1,)</f>
        <v>#REF!</v>
      </c>
      <c r="U160" s="11" t="s">
        <v>817</v>
      </c>
      <c r="V160" s="8" t="e">
        <f>VLOOKUP(E160,#REF!,1,FALSE)</f>
        <v>#REF!</v>
      </c>
      <c r="W160" t="str">
        <f>VLOOKUP(R160,[2]Sheet1!$H$1:$H$65536,1,FALSE)</f>
        <v>1402036800089000</v>
      </c>
      <c r="Y160" t="str">
        <f t="shared" si="8"/>
        <v>AUTISM SERVICES, INC.--Program Code: 9000</v>
      </c>
      <c r="Z160" s="9">
        <v>353100880224</v>
      </c>
      <c r="AA160" t="s">
        <v>531</v>
      </c>
      <c r="AB160" t="s">
        <v>531</v>
      </c>
    </row>
    <row r="161" spans="1:28" x14ac:dyDescent="0.25">
      <c r="A161" s="10">
        <v>4</v>
      </c>
      <c r="B161" s="10">
        <v>1516</v>
      </c>
      <c r="C161" s="10" t="s">
        <v>527</v>
      </c>
      <c r="D161" s="10">
        <v>10790</v>
      </c>
      <c r="E161" s="9">
        <v>141800137227</v>
      </c>
      <c r="F161" t="s">
        <v>352</v>
      </c>
      <c r="G161" t="s">
        <v>534</v>
      </c>
      <c r="I161" t="s">
        <v>818</v>
      </c>
      <c r="J161">
        <v>9000</v>
      </c>
      <c r="K161" t="s">
        <v>529</v>
      </c>
      <c r="L161" t="s">
        <v>530</v>
      </c>
      <c r="M161" t="s">
        <v>530</v>
      </c>
      <c r="N161" t="s">
        <v>531</v>
      </c>
      <c r="O161" t="s">
        <v>531</v>
      </c>
      <c r="P161" t="s">
        <v>530</v>
      </c>
      <c r="Q161" s="5">
        <f t="shared" si="6"/>
        <v>1</v>
      </c>
      <c r="R161" s="8" t="str">
        <f t="shared" si="7"/>
        <v>1418001372279000</v>
      </c>
      <c r="S161" s="8" t="str">
        <f>VLOOKUP(R161,'RSU Provider 14-15'!Q:Q,1,)</f>
        <v>1418001372279000</v>
      </c>
      <c r="T161" s="8" t="e">
        <f>VLOOKUP(R161,#REF!,1,)</f>
        <v>#REF!</v>
      </c>
      <c r="U161" s="11" t="s">
        <v>817</v>
      </c>
      <c r="V161" s="8" t="e">
        <f>VLOOKUP(E161,#REF!,1,FALSE)</f>
        <v>#REF!</v>
      </c>
      <c r="W161" t="str">
        <f>VLOOKUP(R161,[2]Sheet1!$H$1:$H$65536,1,FALSE)</f>
        <v>1418001372279000</v>
      </c>
      <c r="Y161" t="str">
        <f t="shared" si="8"/>
        <v>BAKER VICTORY SERVICES--Program Code: 9000</v>
      </c>
      <c r="Z161" s="9">
        <v>353100880035</v>
      </c>
      <c r="AA161" t="s">
        <v>531</v>
      </c>
      <c r="AB161" t="s">
        <v>531</v>
      </c>
    </row>
    <row r="162" spans="1:28" x14ac:dyDescent="0.25">
      <c r="A162" s="10">
        <v>4</v>
      </c>
      <c r="B162" s="10">
        <v>1516</v>
      </c>
      <c r="C162" s="10" t="s">
        <v>527</v>
      </c>
      <c r="D162" s="10">
        <v>10790</v>
      </c>
      <c r="E162" s="9">
        <v>141800137227</v>
      </c>
      <c r="F162" t="s">
        <v>352</v>
      </c>
      <c r="G162" t="s">
        <v>534</v>
      </c>
      <c r="I162" t="s">
        <v>818</v>
      </c>
      <c r="J162">
        <v>9001</v>
      </c>
      <c r="K162" t="s">
        <v>529</v>
      </c>
      <c r="L162" t="s">
        <v>530</v>
      </c>
      <c r="M162" t="s">
        <v>530</v>
      </c>
      <c r="N162" t="s">
        <v>531</v>
      </c>
      <c r="O162" t="s">
        <v>531</v>
      </c>
      <c r="P162" t="s">
        <v>530</v>
      </c>
      <c r="Q162" s="5">
        <f t="shared" si="6"/>
        <v>1</v>
      </c>
      <c r="R162" s="8" t="str">
        <f t="shared" si="7"/>
        <v>1418001372279001</v>
      </c>
      <c r="S162" s="8" t="str">
        <f>VLOOKUP(R162,'RSU Provider 14-15'!Q:Q,1,)</f>
        <v>1418001372279001</v>
      </c>
      <c r="T162" s="8" t="e">
        <f>VLOOKUP(R162,#REF!,1,)</f>
        <v>#REF!</v>
      </c>
      <c r="U162" s="11" t="s">
        <v>817</v>
      </c>
      <c r="V162" s="8" t="e">
        <f>VLOOKUP(E162,#REF!,1,FALSE)</f>
        <v>#REF!</v>
      </c>
      <c r="W162" t="str">
        <f>VLOOKUP(R162,[2]Sheet1!$H$1:$H$65536,1,FALSE)</f>
        <v>1418001372279001</v>
      </c>
      <c r="Y162" t="str">
        <f t="shared" si="8"/>
        <v>BAKER VICTORY SERVICES--Program Code: 9001</v>
      </c>
      <c r="Z162" s="9">
        <v>353100880035</v>
      </c>
      <c r="AA162" t="s">
        <v>531</v>
      </c>
      <c r="AB162" t="s">
        <v>531</v>
      </c>
    </row>
    <row r="163" spans="1:28" x14ac:dyDescent="0.25">
      <c r="A163" s="10">
        <v>4</v>
      </c>
      <c r="B163" s="10">
        <v>1516</v>
      </c>
      <c r="C163" s="10" t="s">
        <v>527</v>
      </c>
      <c r="D163" s="10">
        <v>10790</v>
      </c>
      <c r="E163" s="9">
        <v>141800137227</v>
      </c>
      <c r="F163" t="s">
        <v>352</v>
      </c>
      <c r="G163" t="s">
        <v>534</v>
      </c>
      <c r="I163" t="s">
        <v>818</v>
      </c>
      <c r="J163">
        <v>9002</v>
      </c>
      <c r="K163" t="s">
        <v>529</v>
      </c>
      <c r="L163" t="s">
        <v>530</v>
      </c>
      <c r="M163" t="s">
        <v>530</v>
      </c>
      <c r="N163" t="s">
        <v>531</v>
      </c>
      <c r="O163" t="s">
        <v>531</v>
      </c>
      <c r="P163" t="s">
        <v>530</v>
      </c>
      <c r="Q163" s="5">
        <f t="shared" si="6"/>
        <v>1</v>
      </c>
      <c r="R163" s="8" t="str">
        <f t="shared" si="7"/>
        <v>1418001372279002</v>
      </c>
      <c r="S163" s="8" t="str">
        <f>VLOOKUP(R163,'RSU Provider 14-15'!Q:Q,1,)</f>
        <v>1418001372279002</v>
      </c>
      <c r="T163" s="8" t="e">
        <f>VLOOKUP(R163,#REF!,1,)</f>
        <v>#REF!</v>
      </c>
      <c r="U163" s="11" t="s">
        <v>817</v>
      </c>
      <c r="V163" s="8" t="e">
        <f>VLOOKUP(E163,#REF!,1,FALSE)</f>
        <v>#REF!</v>
      </c>
      <c r="W163" t="str">
        <f>VLOOKUP(R163,[2]Sheet1!$H$1:$H$65536,1,FALSE)</f>
        <v>1418001372279002</v>
      </c>
      <c r="X163" s="16"/>
      <c r="Y163" s="16" t="str">
        <f t="shared" si="8"/>
        <v>BAKER VICTORY SERVICES--Program Code: 9002</v>
      </c>
      <c r="Z163" s="15">
        <v>331700880042</v>
      </c>
      <c r="AA163" t="s">
        <v>530</v>
      </c>
      <c r="AB163" t="s">
        <v>530</v>
      </c>
    </row>
    <row r="164" spans="1:28" x14ac:dyDescent="0.25">
      <c r="A164" s="10">
        <v>4</v>
      </c>
      <c r="B164" s="10">
        <v>1516</v>
      </c>
      <c r="C164" s="10" t="s">
        <v>527</v>
      </c>
      <c r="D164" s="10">
        <v>10790</v>
      </c>
      <c r="E164" s="9">
        <v>141800137227</v>
      </c>
      <c r="F164" t="s">
        <v>352</v>
      </c>
      <c r="G164" t="s">
        <v>534</v>
      </c>
      <c r="I164" t="s">
        <v>818</v>
      </c>
      <c r="J164">
        <v>9100</v>
      </c>
      <c r="K164" t="s">
        <v>529</v>
      </c>
      <c r="L164" t="s">
        <v>531</v>
      </c>
      <c r="M164" t="s">
        <v>530</v>
      </c>
      <c r="N164" t="s">
        <v>530</v>
      </c>
      <c r="O164" t="s">
        <v>531</v>
      </c>
      <c r="P164" t="s">
        <v>530</v>
      </c>
      <c r="Q164" s="5">
        <f t="shared" si="6"/>
        <v>3</v>
      </c>
      <c r="R164" s="8" t="str">
        <f t="shared" si="7"/>
        <v>1418001372279100</v>
      </c>
      <c r="S164" s="8" t="str">
        <f>VLOOKUP(R164,'RSU Provider 14-15'!Q:Q,1,)</f>
        <v>1418001372279100</v>
      </c>
      <c r="T164" s="8" t="e">
        <f>VLOOKUP(R164,#REF!,1,)</f>
        <v>#REF!</v>
      </c>
      <c r="U164" s="11" t="s">
        <v>817</v>
      </c>
      <c r="V164" s="8" t="e">
        <f>VLOOKUP(E164,#REF!,1,FALSE)</f>
        <v>#REF!</v>
      </c>
      <c r="W164" t="str">
        <f>VLOOKUP(R164,[2]Sheet1!$H$1:$H$65536,1,FALSE)</f>
        <v>1418001372279100</v>
      </c>
      <c r="X164" s="16"/>
      <c r="Y164" s="16" t="str">
        <f t="shared" si="8"/>
        <v>BAKER VICTORY SERVICES--Program Code: 9100</v>
      </c>
      <c r="Z164" s="15">
        <v>331700880042</v>
      </c>
      <c r="AA164" t="s">
        <v>530</v>
      </c>
      <c r="AB164" t="s">
        <v>530</v>
      </c>
    </row>
    <row r="165" spans="1:28" x14ac:dyDescent="0.25">
      <c r="A165" s="10">
        <v>4</v>
      </c>
      <c r="B165" s="10">
        <v>1516</v>
      </c>
      <c r="C165" s="10" t="s">
        <v>527</v>
      </c>
      <c r="D165" s="10">
        <v>10790</v>
      </c>
      <c r="E165" s="9">
        <v>141800137227</v>
      </c>
      <c r="F165" t="s">
        <v>352</v>
      </c>
      <c r="G165" t="s">
        <v>534</v>
      </c>
      <c r="I165" t="s">
        <v>818</v>
      </c>
      <c r="J165">
        <v>9160</v>
      </c>
      <c r="K165" t="s">
        <v>529</v>
      </c>
      <c r="L165" t="s">
        <v>531</v>
      </c>
      <c r="M165" t="s">
        <v>530</v>
      </c>
      <c r="N165" t="s">
        <v>530</v>
      </c>
      <c r="O165" t="s">
        <v>530</v>
      </c>
      <c r="P165" t="s">
        <v>531</v>
      </c>
      <c r="Q165" s="5">
        <f t="shared" si="6"/>
        <v>4</v>
      </c>
      <c r="R165" s="8" t="str">
        <f t="shared" si="7"/>
        <v>1418001372279160</v>
      </c>
      <c r="S165" s="8" t="str">
        <f>VLOOKUP(R165,'RSU Provider 14-15'!Q:Q,1,)</f>
        <v>1418001372279160</v>
      </c>
      <c r="T165" s="8" t="e">
        <f>VLOOKUP(R165,#REF!,1,)</f>
        <v>#REF!</v>
      </c>
      <c r="U165" s="11" t="s">
        <v>817</v>
      </c>
      <c r="V165" s="8" t="e">
        <f>VLOOKUP(E165,#REF!,1,FALSE)</f>
        <v>#REF!</v>
      </c>
      <c r="W165" t="str">
        <f>VLOOKUP(R165,[2]Sheet1!$H$1:$H$65536,1,FALSE)</f>
        <v>1418001372279160</v>
      </c>
      <c r="X165" s="16"/>
      <c r="Y165" s="16" t="str">
        <f t="shared" si="8"/>
        <v>BAKER VICTORY SERVICES--Program Code: 9160</v>
      </c>
      <c r="Z165" s="15">
        <v>331700880042</v>
      </c>
      <c r="AA165" t="s">
        <v>530</v>
      </c>
      <c r="AB165" t="s">
        <v>530</v>
      </c>
    </row>
    <row r="166" spans="1:28" x14ac:dyDescent="0.25">
      <c r="A166" s="10">
        <v>4</v>
      </c>
      <c r="B166" s="10">
        <v>1516</v>
      </c>
      <c r="C166" s="10" t="s">
        <v>527</v>
      </c>
      <c r="D166" s="10">
        <v>10790</v>
      </c>
      <c r="E166" s="9">
        <v>141800137227</v>
      </c>
      <c r="F166" t="s">
        <v>352</v>
      </c>
      <c r="G166" t="s">
        <v>534</v>
      </c>
      <c r="I166" t="s">
        <v>818</v>
      </c>
      <c r="J166">
        <v>9165</v>
      </c>
      <c r="K166" t="s">
        <v>529</v>
      </c>
      <c r="L166" t="s">
        <v>531</v>
      </c>
      <c r="M166" t="s">
        <v>530</v>
      </c>
      <c r="N166" t="s">
        <v>530</v>
      </c>
      <c r="O166" t="s">
        <v>530</v>
      </c>
      <c r="P166" t="s">
        <v>531</v>
      </c>
      <c r="Q166" s="5">
        <f t="shared" si="6"/>
        <v>4</v>
      </c>
      <c r="R166" s="8" t="str">
        <f t="shared" si="7"/>
        <v>1418001372279165</v>
      </c>
      <c r="S166" s="8" t="str">
        <f>VLOOKUP(R166,'RSU Provider 14-15'!Q:Q,1,)</f>
        <v>1418001372279165</v>
      </c>
      <c r="T166" s="8" t="e">
        <f>VLOOKUP(R166,#REF!,1,)</f>
        <v>#REF!</v>
      </c>
      <c r="U166" s="11" t="s">
        <v>817</v>
      </c>
      <c r="V166" s="8" t="e">
        <f>VLOOKUP(E166,#REF!,1,FALSE)</f>
        <v>#REF!</v>
      </c>
      <c r="W166" t="str">
        <f>VLOOKUP(R166,[2]Sheet1!$H$1:$H$65536,1,FALSE)</f>
        <v>1418001372279165</v>
      </c>
      <c r="Y166" t="str">
        <f t="shared" si="8"/>
        <v>BAKER VICTORY SERVICES--Program Code: 9165</v>
      </c>
      <c r="Z166" s="9">
        <v>30701998858</v>
      </c>
      <c r="AA166" t="s">
        <v>531</v>
      </c>
      <c r="AB166" t="s">
        <v>531</v>
      </c>
    </row>
    <row r="167" spans="1:28" x14ac:dyDescent="0.25">
      <c r="A167" s="10">
        <v>4</v>
      </c>
      <c r="B167" s="10">
        <v>1516</v>
      </c>
      <c r="C167" s="10" t="s">
        <v>527</v>
      </c>
      <c r="D167" s="10">
        <v>10370</v>
      </c>
      <c r="E167" s="9">
        <v>310300996728</v>
      </c>
      <c r="F167" t="s">
        <v>677</v>
      </c>
      <c r="G167" t="s">
        <v>539</v>
      </c>
      <c r="I167" t="s">
        <v>818</v>
      </c>
      <c r="J167">
        <v>9160</v>
      </c>
      <c r="K167" t="s">
        <v>529</v>
      </c>
      <c r="L167" t="s">
        <v>531</v>
      </c>
      <c r="M167" t="s">
        <v>530</v>
      </c>
      <c r="N167" t="s">
        <v>530</v>
      </c>
      <c r="O167" t="s">
        <v>530</v>
      </c>
      <c r="P167" t="s">
        <v>531</v>
      </c>
      <c r="Q167" s="5">
        <f t="shared" si="6"/>
        <v>4</v>
      </c>
      <c r="R167" s="8" t="str">
        <f t="shared" si="7"/>
        <v>3103009967289160</v>
      </c>
      <c r="S167" s="8" t="str">
        <f>VLOOKUP(R167,'RSU Provider 14-15'!Q:Q,1,)</f>
        <v>3103009967289160</v>
      </c>
      <c r="T167" s="8" t="e">
        <f>VLOOKUP(R167,#REF!,1,)</f>
        <v>#REF!</v>
      </c>
      <c r="U167" s="11" t="s">
        <v>817</v>
      </c>
      <c r="V167" s="8" t="e">
        <f>VLOOKUP(E167,#REF!,1,FALSE)</f>
        <v>#REF!</v>
      </c>
      <c r="W167" t="str">
        <f>VLOOKUP(R167,[2]Sheet1!$H$1:$H$65536,1,FALSE)</f>
        <v>3103009967289160</v>
      </c>
      <c r="Y167" t="str">
        <f t="shared" si="8"/>
        <v>Bank Street College of Educa--Program Code: 9160</v>
      </c>
      <c r="Z167" s="9">
        <v>30701998080</v>
      </c>
      <c r="AA167" t="s">
        <v>531</v>
      </c>
      <c r="AB167" t="s">
        <v>531</v>
      </c>
    </row>
    <row r="168" spans="1:28" x14ac:dyDescent="0.25">
      <c r="A168" s="10">
        <v>4</v>
      </c>
      <c r="B168" s="10">
        <v>1516</v>
      </c>
      <c r="C168" s="10" t="s">
        <v>527</v>
      </c>
      <c r="D168" s="10">
        <v>10500</v>
      </c>
      <c r="E168" s="9">
        <v>332200888281</v>
      </c>
      <c r="F168" t="s">
        <v>472</v>
      </c>
      <c r="G168" t="s">
        <v>547</v>
      </c>
      <c r="I168" t="s">
        <v>818</v>
      </c>
      <c r="J168">
        <v>9115</v>
      </c>
      <c r="K168" t="s">
        <v>529</v>
      </c>
      <c r="L168" t="s">
        <v>531</v>
      </c>
      <c r="M168" t="s">
        <v>530</v>
      </c>
      <c r="N168" t="s">
        <v>530</v>
      </c>
      <c r="O168" t="s">
        <v>531</v>
      </c>
      <c r="P168" t="s">
        <v>530</v>
      </c>
      <c r="Q168" s="5">
        <f t="shared" si="6"/>
        <v>3</v>
      </c>
      <c r="R168" s="8" t="str">
        <f t="shared" si="7"/>
        <v>3322008882819115</v>
      </c>
      <c r="S168" s="8" t="e">
        <f>VLOOKUP(R168,'RSU Provider 14-15'!Q:Q,1,)</f>
        <v>#N/A</v>
      </c>
      <c r="T168" s="8" t="e">
        <f>VLOOKUP(R168,#REF!,1,)</f>
        <v>#REF!</v>
      </c>
      <c r="U168" s="11" t="s">
        <v>817</v>
      </c>
      <c r="V168" s="8" t="e">
        <f>VLOOKUP(E168,#REF!,1,FALSE)</f>
        <v>#REF!</v>
      </c>
      <c r="W168" t="str">
        <f>VLOOKUP(R168,[2]Sheet1!$H$1:$H$65536,1,FALSE)</f>
        <v>3322008882819115</v>
      </c>
      <c r="Y168" t="str">
        <f t="shared" si="8"/>
        <v>BEACHBROOK NURSERY SCHOOL--Program Code: 9115</v>
      </c>
      <c r="Z168" s="9">
        <v>30701998080</v>
      </c>
      <c r="AA168" t="s">
        <v>531</v>
      </c>
      <c r="AB168" t="s">
        <v>531</v>
      </c>
    </row>
    <row r="169" spans="1:28" x14ac:dyDescent="0.25">
      <c r="A169" s="10">
        <v>4</v>
      </c>
      <c r="B169" s="10">
        <v>1516</v>
      </c>
      <c r="C169" s="10" t="s">
        <v>527</v>
      </c>
      <c r="D169" s="10">
        <v>21160</v>
      </c>
      <c r="E169" s="9">
        <v>342500998065</v>
      </c>
      <c r="F169" t="s">
        <v>382</v>
      </c>
      <c r="G169" t="s">
        <v>538</v>
      </c>
      <c r="I169" t="s">
        <v>818</v>
      </c>
      <c r="J169">
        <v>9000</v>
      </c>
      <c r="K169" t="s">
        <v>529</v>
      </c>
      <c r="L169" t="s">
        <v>530</v>
      </c>
      <c r="M169" t="s">
        <v>530</v>
      </c>
      <c r="N169" t="s">
        <v>531</v>
      </c>
      <c r="O169" t="s">
        <v>531</v>
      </c>
      <c r="P169" t="s">
        <v>530</v>
      </c>
      <c r="Q169" s="5">
        <f t="shared" si="6"/>
        <v>1</v>
      </c>
      <c r="R169" s="8" t="str">
        <f t="shared" si="7"/>
        <v>3425009980659000</v>
      </c>
      <c r="S169" s="8" t="str">
        <f>VLOOKUP(R169,'RSU Provider 14-15'!Q:Q,1,)</f>
        <v>3425009980659000</v>
      </c>
      <c r="T169" s="8" t="e">
        <f>VLOOKUP(R169,#REF!,1,)</f>
        <v>#REF!</v>
      </c>
      <c r="U169" s="11" t="s">
        <v>817</v>
      </c>
      <c r="V169" s="8" t="e">
        <f>VLOOKUP(E169,#REF!,1,FALSE)</f>
        <v>#REF!</v>
      </c>
      <c r="W169" t="str">
        <f>VLOOKUP(R169,[2]Sheet1!$H$1:$H$65536,1,FALSE)</f>
        <v>3425009980659000</v>
      </c>
      <c r="Y169" t="str">
        <f t="shared" si="8"/>
        <v>BIRCH FAMILY SERVICES, INC.--Program Code: 9000</v>
      </c>
      <c r="Z169" s="9">
        <v>800000069771</v>
      </c>
      <c r="AA169" t="s">
        <v>531</v>
      </c>
      <c r="AB169" t="s">
        <v>531</v>
      </c>
    </row>
    <row r="170" spans="1:28" x14ac:dyDescent="0.25">
      <c r="A170" s="10">
        <v>4</v>
      </c>
      <c r="B170" s="10">
        <v>1516</v>
      </c>
      <c r="C170" s="10" t="s">
        <v>527</v>
      </c>
      <c r="D170" s="10">
        <v>21160</v>
      </c>
      <c r="E170" s="9">
        <v>342500998065</v>
      </c>
      <c r="F170" t="s">
        <v>382</v>
      </c>
      <c r="G170" t="s">
        <v>538</v>
      </c>
      <c r="I170" t="s">
        <v>818</v>
      </c>
      <c r="J170">
        <v>9103</v>
      </c>
      <c r="K170" t="s">
        <v>529</v>
      </c>
      <c r="L170" t="s">
        <v>531</v>
      </c>
      <c r="M170" t="s">
        <v>530</v>
      </c>
      <c r="N170" t="s">
        <v>530</v>
      </c>
      <c r="O170" t="s">
        <v>531</v>
      </c>
      <c r="P170" t="s">
        <v>530</v>
      </c>
      <c r="Q170" s="5">
        <f t="shared" si="6"/>
        <v>3</v>
      </c>
      <c r="R170" s="8" t="str">
        <f t="shared" si="7"/>
        <v>3425009980659103</v>
      </c>
      <c r="S170" s="8" t="str">
        <f>VLOOKUP(R170,'RSU Provider 14-15'!Q:Q,1,)</f>
        <v>3425009980659103</v>
      </c>
      <c r="T170" s="8" t="e">
        <f>VLOOKUP(R170,#REF!,1,)</f>
        <v>#REF!</v>
      </c>
      <c r="U170" s="11" t="s">
        <v>817</v>
      </c>
      <c r="V170" s="8" t="e">
        <f>VLOOKUP(E170,#REF!,1,FALSE)</f>
        <v>#REF!</v>
      </c>
      <c r="W170" t="str">
        <f>VLOOKUP(R170,[2]Sheet1!$H$1:$H$65536,1,FALSE)</f>
        <v>3425009980659103</v>
      </c>
      <c r="Y170" t="str">
        <f t="shared" si="8"/>
        <v>BIRCH FAMILY SERVICES, INC.--Program Code: 9103</v>
      </c>
      <c r="Z170" s="9">
        <v>800000056634</v>
      </c>
      <c r="AA170" t="s">
        <v>531</v>
      </c>
      <c r="AB170" t="s">
        <v>531</v>
      </c>
    </row>
    <row r="171" spans="1:28" x14ac:dyDescent="0.25">
      <c r="A171" s="10">
        <v>4</v>
      </c>
      <c r="B171" s="10">
        <v>1516</v>
      </c>
      <c r="C171" s="10" t="s">
        <v>527</v>
      </c>
      <c r="D171" s="10">
        <v>21160</v>
      </c>
      <c r="E171" s="9">
        <v>342500998065</v>
      </c>
      <c r="F171" t="s">
        <v>382</v>
      </c>
      <c r="G171" t="s">
        <v>538</v>
      </c>
      <c r="I171" t="s">
        <v>818</v>
      </c>
      <c r="J171">
        <v>9104</v>
      </c>
      <c r="K171" t="s">
        <v>529</v>
      </c>
      <c r="L171" t="s">
        <v>531</v>
      </c>
      <c r="M171" t="s">
        <v>530</v>
      </c>
      <c r="N171" t="s">
        <v>530</v>
      </c>
      <c r="O171" t="s">
        <v>531</v>
      </c>
      <c r="P171" t="s">
        <v>530</v>
      </c>
      <c r="Q171" s="5">
        <f t="shared" si="6"/>
        <v>3</v>
      </c>
      <c r="R171" s="8" t="str">
        <f t="shared" si="7"/>
        <v>3425009980659104</v>
      </c>
      <c r="S171" s="8" t="str">
        <f>VLOOKUP(R171,'RSU Provider 14-15'!Q:Q,1,)</f>
        <v>3425009980659104</v>
      </c>
      <c r="T171" s="8" t="e">
        <f>VLOOKUP(R171,#REF!,1,)</f>
        <v>#REF!</v>
      </c>
      <c r="U171" s="11" t="s">
        <v>817</v>
      </c>
      <c r="V171" s="8" t="e">
        <f>VLOOKUP(E171,#REF!,1,FALSE)</f>
        <v>#REF!</v>
      </c>
      <c r="W171" t="str">
        <f>VLOOKUP(R171,[2]Sheet1!$H$1:$H$65536,1,FALSE)</f>
        <v>3425009980659104</v>
      </c>
      <c r="Y171" t="str">
        <f t="shared" si="8"/>
        <v>BIRCH FAMILY SERVICES, INC.--Program Code: 9104</v>
      </c>
      <c r="Z171" s="9">
        <v>620600997425</v>
      </c>
      <c r="AA171" t="s">
        <v>531</v>
      </c>
      <c r="AB171" t="s">
        <v>531</v>
      </c>
    </row>
    <row r="172" spans="1:28" x14ac:dyDescent="0.25">
      <c r="A172" s="10">
        <v>4</v>
      </c>
      <c r="B172" s="10">
        <v>1516</v>
      </c>
      <c r="C172" s="10" t="s">
        <v>527</v>
      </c>
      <c r="D172" s="10">
        <v>21160</v>
      </c>
      <c r="E172" s="9">
        <v>342500998065</v>
      </c>
      <c r="F172" t="s">
        <v>382</v>
      </c>
      <c r="G172" t="s">
        <v>538</v>
      </c>
      <c r="I172" t="s">
        <v>818</v>
      </c>
      <c r="J172">
        <v>9117</v>
      </c>
      <c r="K172" t="s">
        <v>529</v>
      </c>
      <c r="L172" t="s">
        <v>531</v>
      </c>
      <c r="M172" t="s">
        <v>530</v>
      </c>
      <c r="N172" t="s">
        <v>530</v>
      </c>
      <c r="O172" t="s">
        <v>531</v>
      </c>
      <c r="P172" t="s">
        <v>530</v>
      </c>
      <c r="Q172" s="5">
        <f t="shared" si="6"/>
        <v>3</v>
      </c>
      <c r="R172" s="8" t="str">
        <f t="shared" si="7"/>
        <v>3425009980659117</v>
      </c>
      <c r="S172" s="8" t="str">
        <f>VLOOKUP(R172,'RSU Provider 14-15'!Q:Q,1,)</f>
        <v>3425009980659117</v>
      </c>
      <c r="T172" s="8" t="e">
        <f>VLOOKUP(R172,#REF!,1,)</f>
        <v>#REF!</v>
      </c>
      <c r="U172" s="11" t="s">
        <v>817</v>
      </c>
      <c r="V172" s="8" t="e">
        <f>VLOOKUP(E172,#REF!,1,FALSE)</f>
        <v>#REF!</v>
      </c>
      <c r="W172" t="str">
        <f>VLOOKUP(R172,[2]Sheet1!$H$1:$H$65536,1,FALSE)</f>
        <v>3425009980659117</v>
      </c>
      <c r="Y172" t="str">
        <f t="shared" si="8"/>
        <v>BIRCH FAMILY SERVICES, INC.--Program Code: 9117</v>
      </c>
      <c r="Z172" s="9">
        <v>310200997852</v>
      </c>
      <c r="AA172" t="s">
        <v>531</v>
      </c>
      <c r="AB172" t="s">
        <v>531</v>
      </c>
    </row>
    <row r="173" spans="1:28" x14ac:dyDescent="0.25">
      <c r="A173" s="10">
        <v>4</v>
      </c>
      <c r="B173" s="10">
        <v>1516</v>
      </c>
      <c r="C173" s="10" t="s">
        <v>527</v>
      </c>
      <c r="D173" s="10">
        <v>21160</v>
      </c>
      <c r="E173" s="9">
        <v>342500998065</v>
      </c>
      <c r="F173" t="s">
        <v>382</v>
      </c>
      <c r="G173" t="s">
        <v>538</v>
      </c>
      <c r="I173" t="s">
        <v>818</v>
      </c>
      <c r="J173">
        <v>9161</v>
      </c>
      <c r="K173" t="s">
        <v>529</v>
      </c>
      <c r="L173" t="s">
        <v>531</v>
      </c>
      <c r="M173" t="s">
        <v>530</v>
      </c>
      <c r="N173" t="s">
        <v>530</v>
      </c>
      <c r="O173" t="s">
        <v>530</v>
      </c>
      <c r="P173" t="s">
        <v>531</v>
      </c>
      <c r="Q173" s="5">
        <f t="shared" si="6"/>
        <v>4</v>
      </c>
      <c r="R173" s="8" t="str">
        <f t="shared" si="7"/>
        <v>3425009980659161</v>
      </c>
      <c r="S173" s="8" t="str">
        <f>VLOOKUP(R173,'RSU Provider 14-15'!Q:Q,1,)</f>
        <v>3425009980659161</v>
      </c>
      <c r="T173" s="8" t="e">
        <f>VLOOKUP(R173,#REF!,1,)</f>
        <v>#REF!</v>
      </c>
      <c r="U173" s="11" t="s">
        <v>817</v>
      </c>
      <c r="V173" s="8" t="e">
        <f>VLOOKUP(E173,#REF!,1,FALSE)</f>
        <v>#REF!</v>
      </c>
      <c r="W173" t="str">
        <f>VLOOKUP(R173,[2]Sheet1!$H$1:$H$65536,1,FALSE)</f>
        <v>3425009980659161</v>
      </c>
      <c r="Y173" t="str">
        <f t="shared" si="8"/>
        <v>BIRCH FAMILY SERVICES, INC.--Program Code: 9161</v>
      </c>
      <c r="Z173" s="9">
        <v>310200880004</v>
      </c>
      <c r="AA173" t="s">
        <v>531</v>
      </c>
      <c r="AB173" t="s">
        <v>531</v>
      </c>
    </row>
    <row r="174" spans="1:28" x14ac:dyDescent="0.25">
      <c r="A174" s="10">
        <v>4</v>
      </c>
      <c r="B174" s="10">
        <v>1516</v>
      </c>
      <c r="C174" s="10" t="s">
        <v>527</v>
      </c>
      <c r="D174" s="10">
        <v>10800</v>
      </c>
      <c r="E174" s="9">
        <v>332100990031</v>
      </c>
      <c r="F174" t="s">
        <v>343</v>
      </c>
      <c r="G174" t="s">
        <v>539</v>
      </c>
      <c r="I174" t="s">
        <v>818</v>
      </c>
      <c r="J174">
        <v>9000</v>
      </c>
      <c r="K174" t="s">
        <v>529</v>
      </c>
      <c r="L174" t="s">
        <v>530</v>
      </c>
      <c r="M174" t="s">
        <v>530</v>
      </c>
      <c r="N174" t="s">
        <v>531</v>
      </c>
      <c r="O174" t="s">
        <v>531</v>
      </c>
      <c r="P174" t="s">
        <v>530</v>
      </c>
      <c r="Q174" s="5">
        <f t="shared" si="6"/>
        <v>1</v>
      </c>
      <c r="R174" s="8" t="str">
        <f t="shared" si="7"/>
        <v>3321009900319000</v>
      </c>
      <c r="S174" s="8" t="str">
        <f>VLOOKUP(R174,'RSU Provider 14-15'!Q:Q,1,)</f>
        <v>3321009900319000</v>
      </c>
      <c r="T174" s="8" t="e">
        <f>VLOOKUP(R174,#REF!,1,)</f>
        <v>#REF!</v>
      </c>
      <c r="U174" s="11" t="s">
        <v>817</v>
      </c>
      <c r="V174" s="8" t="e">
        <f>VLOOKUP(E174,#REF!,1,FALSE)</f>
        <v>#REF!</v>
      </c>
      <c r="W174" t="str">
        <f>VLOOKUP(R174,[2]Sheet1!$H$1:$H$65536,1,FALSE)</f>
        <v>3321009900319000</v>
      </c>
      <c r="Y174" t="str">
        <f t="shared" si="8"/>
        <v>BLOCK INSTITUTE--Program Code: 9000</v>
      </c>
      <c r="Z174" s="9">
        <v>310200880004</v>
      </c>
      <c r="AA174" t="s">
        <v>531</v>
      </c>
      <c r="AB174" t="s">
        <v>531</v>
      </c>
    </row>
    <row r="175" spans="1:28" x14ac:dyDescent="0.25">
      <c r="A175" s="10">
        <v>4</v>
      </c>
      <c r="B175" s="10">
        <v>1516</v>
      </c>
      <c r="C175" s="10" t="s">
        <v>527</v>
      </c>
      <c r="D175" s="10">
        <v>10800</v>
      </c>
      <c r="E175" s="9">
        <v>332100990031</v>
      </c>
      <c r="F175" t="s">
        <v>343</v>
      </c>
      <c r="G175" t="s">
        <v>539</v>
      </c>
      <c r="I175" t="s">
        <v>818</v>
      </c>
      <c r="J175">
        <v>9100</v>
      </c>
      <c r="K175" t="s">
        <v>529</v>
      </c>
      <c r="L175" t="s">
        <v>531</v>
      </c>
      <c r="M175" t="s">
        <v>530</v>
      </c>
      <c r="N175" t="s">
        <v>530</v>
      </c>
      <c r="O175" t="s">
        <v>531</v>
      </c>
      <c r="P175" t="s">
        <v>530</v>
      </c>
      <c r="Q175" s="5">
        <f t="shared" si="6"/>
        <v>3</v>
      </c>
      <c r="R175" s="8" t="str">
        <f t="shared" si="7"/>
        <v>3321009900319100</v>
      </c>
      <c r="S175" s="8" t="str">
        <f>VLOOKUP(R175,'RSU Provider 14-15'!Q:Q,1,)</f>
        <v>3321009900319100</v>
      </c>
      <c r="T175" s="8" t="e">
        <f>VLOOKUP(R175,#REF!,1,)</f>
        <v>#REF!</v>
      </c>
      <c r="U175" s="11" t="s">
        <v>817</v>
      </c>
      <c r="V175" s="8" t="e">
        <f>VLOOKUP(E175,#REF!,1,FALSE)</f>
        <v>#REF!</v>
      </c>
      <c r="W175" t="str">
        <f>VLOOKUP(R175,[2]Sheet1!$H$1:$H$65536,1,FALSE)</f>
        <v>3321009900319100</v>
      </c>
      <c r="Y175" t="str">
        <f t="shared" si="8"/>
        <v>BLOCK INSTITUTE--Program Code: 9100</v>
      </c>
      <c r="Z175" s="9">
        <v>661401997756</v>
      </c>
      <c r="AA175" t="s">
        <v>531</v>
      </c>
      <c r="AB175" t="s">
        <v>531</v>
      </c>
    </row>
    <row r="176" spans="1:28" x14ac:dyDescent="0.25">
      <c r="A176" s="10">
        <v>4</v>
      </c>
      <c r="B176" s="10">
        <v>1516</v>
      </c>
      <c r="C176" s="10" t="s">
        <v>527</v>
      </c>
      <c r="D176" s="10">
        <v>10800</v>
      </c>
      <c r="E176" s="9">
        <v>332100990031</v>
      </c>
      <c r="F176" t="s">
        <v>343</v>
      </c>
      <c r="G176" t="s">
        <v>539</v>
      </c>
      <c r="I176" t="s">
        <v>818</v>
      </c>
      <c r="J176">
        <v>9160</v>
      </c>
      <c r="K176" t="s">
        <v>529</v>
      </c>
      <c r="L176" t="s">
        <v>531</v>
      </c>
      <c r="M176" t="s">
        <v>530</v>
      </c>
      <c r="N176" t="s">
        <v>530</v>
      </c>
      <c r="O176" t="s">
        <v>530</v>
      </c>
      <c r="P176" t="s">
        <v>531</v>
      </c>
      <c r="Q176" s="5">
        <f t="shared" si="6"/>
        <v>4</v>
      </c>
      <c r="R176" s="8" t="str">
        <f t="shared" si="7"/>
        <v>3321009900319160</v>
      </c>
      <c r="S176" s="8" t="str">
        <f>VLOOKUP(R176,'RSU Provider 14-15'!Q:Q,1,)</f>
        <v>3321009900319160</v>
      </c>
      <c r="T176" s="8" t="e">
        <f>VLOOKUP(R176,#REF!,1,)</f>
        <v>#REF!</v>
      </c>
      <c r="U176" s="11" t="s">
        <v>817</v>
      </c>
      <c r="V176" s="8" t="e">
        <f>VLOOKUP(E176,#REF!,1,FALSE)</f>
        <v>#REF!</v>
      </c>
      <c r="W176" t="str">
        <f>VLOOKUP(R176,[2]Sheet1!$H$1:$H$65536,1,FALSE)</f>
        <v>3321009900319160</v>
      </c>
      <c r="Y176" t="str">
        <f t="shared" si="8"/>
        <v>BLOCK INSTITUTE--Program Code: 9160</v>
      </c>
      <c r="Z176" s="9">
        <v>280502996642</v>
      </c>
      <c r="AA176" t="s">
        <v>531</v>
      </c>
      <c r="AB176" t="s">
        <v>531</v>
      </c>
    </row>
    <row r="177" spans="1:28" x14ac:dyDescent="0.25">
      <c r="A177" s="10">
        <v>4</v>
      </c>
      <c r="B177" s="10">
        <v>1516</v>
      </c>
      <c r="C177" s="10" t="s">
        <v>527</v>
      </c>
      <c r="D177" s="10">
        <v>22420</v>
      </c>
      <c r="E177" s="9">
        <v>140201880004</v>
      </c>
      <c r="F177" t="s">
        <v>490</v>
      </c>
      <c r="G177" t="s">
        <v>614</v>
      </c>
      <c r="I177" t="s">
        <v>818</v>
      </c>
      <c r="J177">
        <v>9100</v>
      </c>
      <c r="K177" t="s">
        <v>529</v>
      </c>
      <c r="L177" t="s">
        <v>531</v>
      </c>
      <c r="M177" t="s">
        <v>530</v>
      </c>
      <c r="N177" t="s">
        <v>530</v>
      </c>
      <c r="O177" t="s">
        <v>531</v>
      </c>
      <c r="P177" t="s">
        <v>530</v>
      </c>
      <c r="Q177" s="5">
        <f t="shared" si="6"/>
        <v>3</v>
      </c>
      <c r="R177" s="8" t="str">
        <f t="shared" si="7"/>
        <v>1402018800049100</v>
      </c>
      <c r="S177" s="8" t="str">
        <f>VLOOKUP(R177,'RSU Provider 14-15'!Q:Q,1,)</f>
        <v>1402018800049100</v>
      </c>
      <c r="T177" s="8" t="e">
        <f>VLOOKUP(R177,#REF!,1,)</f>
        <v>#REF!</v>
      </c>
      <c r="U177" s="11" t="s">
        <v>817</v>
      </c>
      <c r="V177" s="8" t="e">
        <f>VLOOKUP(E177,#REF!,1,FALSE)</f>
        <v>#REF!</v>
      </c>
      <c r="W177" t="str">
        <f>VLOOKUP(R177,[2]Sheet1!$H$1:$H$65536,1,FALSE)</f>
        <v>1402018800049100</v>
      </c>
      <c r="Y177" t="str">
        <f t="shared" si="8"/>
        <v>BORNHAVA SPEC E C L -WEST NY--Program Code: 9100</v>
      </c>
      <c r="Z177" s="9">
        <v>661100880201</v>
      </c>
      <c r="AA177" t="s">
        <v>531</v>
      </c>
      <c r="AB177" t="s">
        <v>531</v>
      </c>
    </row>
    <row r="178" spans="1:28" x14ac:dyDescent="0.25">
      <c r="A178" s="10">
        <v>4</v>
      </c>
      <c r="B178" s="10">
        <v>1516</v>
      </c>
      <c r="C178" s="10" t="s">
        <v>527</v>
      </c>
      <c r="D178" s="10">
        <v>22420</v>
      </c>
      <c r="E178" s="9">
        <v>140201880004</v>
      </c>
      <c r="F178" t="s">
        <v>490</v>
      </c>
      <c r="G178" t="s">
        <v>614</v>
      </c>
      <c r="I178" t="s">
        <v>818</v>
      </c>
      <c r="J178">
        <v>9160</v>
      </c>
      <c r="K178" t="s">
        <v>529</v>
      </c>
      <c r="L178" t="s">
        <v>531</v>
      </c>
      <c r="M178" t="s">
        <v>530</v>
      </c>
      <c r="N178" t="s">
        <v>530</v>
      </c>
      <c r="O178" t="s">
        <v>530</v>
      </c>
      <c r="P178" t="s">
        <v>531</v>
      </c>
      <c r="Q178" s="5">
        <f t="shared" si="6"/>
        <v>4</v>
      </c>
      <c r="R178" s="8" t="str">
        <f t="shared" si="7"/>
        <v>1402018800049160</v>
      </c>
      <c r="S178" s="8" t="str">
        <f>VLOOKUP(R178,'RSU Provider 14-15'!Q:Q,1,)</f>
        <v>1402018800049160</v>
      </c>
      <c r="T178" s="8" t="e">
        <f>VLOOKUP(R178,#REF!,1,)</f>
        <v>#REF!</v>
      </c>
      <c r="U178" s="11" t="s">
        <v>817</v>
      </c>
      <c r="V178" s="8" t="e">
        <f>VLOOKUP(E178,#REF!,1,FALSE)</f>
        <v>#REF!</v>
      </c>
      <c r="W178" t="str">
        <f>VLOOKUP(R178,[2]Sheet1!$H$1:$H$65536,1,FALSE)</f>
        <v>1402018800049160</v>
      </c>
      <c r="Y178" t="str">
        <f t="shared" si="8"/>
        <v>BORNHAVA SPEC E C L -WEST NY--Program Code: 9160</v>
      </c>
      <c r="Z178" s="9">
        <v>353100997023</v>
      </c>
      <c r="AA178" t="s">
        <v>531</v>
      </c>
      <c r="AB178" t="s">
        <v>531</v>
      </c>
    </row>
    <row r="179" spans="1:28" x14ac:dyDescent="0.25">
      <c r="A179" s="10">
        <v>4</v>
      </c>
      <c r="B179" s="10">
        <v>1516</v>
      </c>
      <c r="C179" s="10" t="s">
        <v>527</v>
      </c>
      <c r="D179" s="10">
        <v>28360</v>
      </c>
      <c r="E179" s="9">
        <v>320800880098</v>
      </c>
      <c r="F179" t="s">
        <v>616</v>
      </c>
      <c r="G179" t="s">
        <v>562</v>
      </c>
      <c r="I179" t="s">
        <v>818</v>
      </c>
      <c r="J179">
        <v>9100</v>
      </c>
      <c r="K179" t="s">
        <v>529</v>
      </c>
      <c r="L179" t="s">
        <v>531</v>
      </c>
      <c r="M179" t="s">
        <v>530</v>
      </c>
      <c r="N179" t="s">
        <v>530</v>
      </c>
      <c r="O179" t="s">
        <v>531</v>
      </c>
      <c r="P179" t="s">
        <v>530</v>
      </c>
      <c r="Q179" s="5">
        <f t="shared" si="6"/>
        <v>3</v>
      </c>
      <c r="R179" s="8" t="str">
        <f t="shared" si="7"/>
        <v>3208008800989100</v>
      </c>
      <c r="S179" s="8" t="str">
        <f>VLOOKUP(R179,'RSU Provider 14-15'!Q:Q,1,)</f>
        <v>3208008800989100</v>
      </c>
      <c r="T179" s="8" t="e">
        <f>VLOOKUP(R179,#REF!,1,)</f>
        <v>#REF!</v>
      </c>
      <c r="U179" s="11" t="s">
        <v>817</v>
      </c>
      <c r="V179" s="8" t="e">
        <f>VLOOKUP(E179,#REF!,1,FALSE)</f>
        <v>#REF!</v>
      </c>
      <c r="W179" t="str">
        <f>VLOOKUP(R179,[2]Sheet1!$H$1:$H$65536,1,FALSE)</f>
        <v>3208008800989100</v>
      </c>
      <c r="Y179" t="str">
        <f t="shared" si="8"/>
        <v>BRONX ORGANIZATION FOR THE L--Program Code: 9100</v>
      </c>
      <c r="Z179" s="9">
        <v>353100997023</v>
      </c>
      <c r="AA179" t="s">
        <v>531</v>
      </c>
      <c r="AB179" t="s">
        <v>531</v>
      </c>
    </row>
    <row r="180" spans="1:28" x14ac:dyDescent="0.25">
      <c r="A180" s="10">
        <v>4</v>
      </c>
      <c r="B180" s="10">
        <v>1516</v>
      </c>
      <c r="C180" s="10" t="s">
        <v>527</v>
      </c>
      <c r="D180" s="10">
        <v>43850</v>
      </c>
      <c r="E180" s="9">
        <v>800000056822</v>
      </c>
      <c r="F180" t="s">
        <v>552</v>
      </c>
      <c r="G180" t="s">
        <v>540</v>
      </c>
      <c r="I180" t="s">
        <v>818</v>
      </c>
      <c r="J180">
        <v>9000</v>
      </c>
      <c r="K180" t="s">
        <v>529</v>
      </c>
      <c r="L180" t="s">
        <v>530</v>
      </c>
      <c r="M180" t="s">
        <v>530</v>
      </c>
      <c r="N180" t="s">
        <v>531</v>
      </c>
      <c r="O180" t="s">
        <v>531</v>
      </c>
      <c r="P180" t="s">
        <v>530</v>
      </c>
      <c r="Q180" s="5">
        <f t="shared" si="6"/>
        <v>1</v>
      </c>
      <c r="R180" s="8" t="str">
        <f t="shared" si="7"/>
        <v>8000000568229000</v>
      </c>
      <c r="S180" s="8" t="str">
        <f>VLOOKUP(R180,'RSU Provider 14-15'!Q:Q,1,)</f>
        <v>8000000568229000</v>
      </c>
      <c r="T180" s="8" t="e">
        <f>VLOOKUP(R180,#REF!,1,)</f>
        <v>#REF!</v>
      </c>
      <c r="U180" s="11" t="s">
        <v>817</v>
      </c>
      <c r="V180" s="8" t="e">
        <f>VLOOKUP(E180,#REF!,1,FALSE)</f>
        <v>#REF!</v>
      </c>
      <c r="W180" t="str">
        <f>VLOOKUP(R180,[2]Sheet1!$H$1:$H$65536,1,FALSE)</f>
        <v>8000000568229000</v>
      </c>
      <c r="Y180" t="str">
        <f t="shared" si="8"/>
        <v>BROOKVILLE (Formerly Marcus--Program Code: 9000</v>
      </c>
      <c r="Z180" s="9">
        <v>353100997023</v>
      </c>
      <c r="AA180" t="s">
        <v>531</v>
      </c>
      <c r="AB180" t="s">
        <v>531</v>
      </c>
    </row>
    <row r="181" spans="1:28" x14ac:dyDescent="0.25">
      <c r="A181" s="10">
        <v>4</v>
      </c>
      <c r="B181" s="10">
        <v>1516</v>
      </c>
      <c r="C181" s="10" t="s">
        <v>527</v>
      </c>
      <c r="D181" s="10">
        <v>43850</v>
      </c>
      <c r="E181" s="9">
        <v>800000056822</v>
      </c>
      <c r="F181" t="s">
        <v>552</v>
      </c>
      <c r="G181" t="s">
        <v>540</v>
      </c>
      <c r="I181" t="s">
        <v>818</v>
      </c>
      <c r="J181">
        <v>9001</v>
      </c>
      <c r="K181" t="s">
        <v>529</v>
      </c>
      <c r="L181" t="s">
        <v>530</v>
      </c>
      <c r="M181" t="s">
        <v>530</v>
      </c>
      <c r="N181" t="s">
        <v>531</v>
      </c>
      <c r="O181" t="s">
        <v>531</v>
      </c>
      <c r="P181" t="s">
        <v>530</v>
      </c>
      <c r="Q181" s="5">
        <f t="shared" si="6"/>
        <v>1</v>
      </c>
      <c r="R181" s="8" t="str">
        <f t="shared" si="7"/>
        <v>8000000568229001</v>
      </c>
      <c r="S181" s="8" t="str">
        <f>VLOOKUP(R181,'RSU Provider 14-15'!Q:Q,1,)</f>
        <v>8000000568229001</v>
      </c>
      <c r="T181" s="8" t="e">
        <f>VLOOKUP(R181,#REF!,1,)</f>
        <v>#REF!</v>
      </c>
      <c r="U181" s="11" t="s">
        <v>817</v>
      </c>
      <c r="V181" s="8" t="e">
        <f>VLOOKUP(E181,#REF!,1,FALSE)</f>
        <v>#REF!</v>
      </c>
      <c r="W181" t="str">
        <f>VLOOKUP(R181,[2]Sheet1!$H$1:$H$65536,1,FALSE)</f>
        <v>8000000568229001</v>
      </c>
      <c r="Y181" t="str">
        <f t="shared" si="8"/>
        <v>BROOKVILLE (Formerly Marcus--Program Code: 9001</v>
      </c>
      <c r="Z181" s="9">
        <v>261301880004</v>
      </c>
      <c r="AA181" t="s">
        <v>531</v>
      </c>
      <c r="AB181" t="s">
        <v>531</v>
      </c>
    </row>
    <row r="182" spans="1:28" x14ac:dyDescent="0.25">
      <c r="A182" s="10">
        <v>4</v>
      </c>
      <c r="B182" s="10">
        <v>1516</v>
      </c>
      <c r="C182" s="10" t="s">
        <v>527</v>
      </c>
      <c r="D182" s="10">
        <v>43850</v>
      </c>
      <c r="E182" s="9">
        <v>800000056822</v>
      </c>
      <c r="F182" t="s">
        <v>552</v>
      </c>
      <c r="G182" t="s">
        <v>540</v>
      </c>
      <c r="I182" t="s">
        <v>818</v>
      </c>
      <c r="J182">
        <v>9100</v>
      </c>
      <c r="K182" t="s">
        <v>529</v>
      </c>
      <c r="L182" t="s">
        <v>531</v>
      </c>
      <c r="M182" t="s">
        <v>530</v>
      </c>
      <c r="N182" t="s">
        <v>530</v>
      </c>
      <c r="O182" t="s">
        <v>531</v>
      </c>
      <c r="P182" t="s">
        <v>530</v>
      </c>
      <c r="Q182" s="5">
        <f t="shared" si="6"/>
        <v>3</v>
      </c>
      <c r="R182" s="8" t="str">
        <f t="shared" si="7"/>
        <v>8000000568229100</v>
      </c>
      <c r="S182" s="8" t="str">
        <f>VLOOKUP(R182,'RSU Provider 14-15'!Q:Q,1,)</f>
        <v>8000000568229100</v>
      </c>
      <c r="T182" s="8" t="e">
        <f>VLOOKUP(R182,#REF!,1,)</f>
        <v>#REF!</v>
      </c>
      <c r="U182" s="11" t="s">
        <v>817</v>
      </c>
      <c r="V182" s="8" t="e">
        <f>VLOOKUP(E182,#REF!,1,FALSE)</f>
        <v>#REF!</v>
      </c>
      <c r="W182" t="str">
        <f>VLOOKUP(R182,[2]Sheet1!$H$1:$H$65536,1,FALSE)</f>
        <v>8000000568229100</v>
      </c>
      <c r="Y182" t="str">
        <f t="shared" si="8"/>
        <v>BROOKVILLE (Formerly Marcus--Program Code: 9100</v>
      </c>
      <c r="Z182" s="9">
        <v>310400880008</v>
      </c>
      <c r="AA182" t="s">
        <v>531</v>
      </c>
      <c r="AB182" t="s">
        <v>531</v>
      </c>
    </row>
    <row r="183" spans="1:28" x14ac:dyDescent="0.25">
      <c r="A183" s="10">
        <v>4</v>
      </c>
      <c r="B183" s="10">
        <v>1516</v>
      </c>
      <c r="C183" s="10" t="s">
        <v>527</v>
      </c>
      <c r="D183" s="10">
        <v>43850</v>
      </c>
      <c r="E183" s="9">
        <v>800000056822</v>
      </c>
      <c r="F183" t="s">
        <v>552</v>
      </c>
      <c r="G183" t="s">
        <v>540</v>
      </c>
      <c r="I183" t="s">
        <v>818</v>
      </c>
      <c r="J183">
        <v>9160</v>
      </c>
      <c r="K183" t="s">
        <v>529</v>
      </c>
      <c r="L183" t="s">
        <v>531</v>
      </c>
      <c r="M183" t="s">
        <v>530</v>
      </c>
      <c r="N183" t="s">
        <v>530</v>
      </c>
      <c r="O183" t="s">
        <v>530</v>
      </c>
      <c r="P183" t="s">
        <v>531</v>
      </c>
      <c r="Q183" s="5">
        <f t="shared" si="6"/>
        <v>4</v>
      </c>
      <c r="R183" s="8" t="str">
        <f t="shared" si="7"/>
        <v>8000000568229160</v>
      </c>
      <c r="S183" s="8" t="str">
        <f>VLOOKUP(R183,'RSU Provider 14-15'!Q:Q,1,)</f>
        <v>8000000568229160</v>
      </c>
      <c r="T183" s="8" t="e">
        <f>VLOOKUP(R183,#REF!,1,)</f>
        <v>#REF!</v>
      </c>
      <c r="U183" s="11" t="s">
        <v>817</v>
      </c>
      <c r="V183" s="8" t="e">
        <f>VLOOKUP(E183,#REF!,1,FALSE)</f>
        <v>#REF!</v>
      </c>
      <c r="W183" t="str">
        <f>VLOOKUP(R183,[2]Sheet1!$H$1:$H$65536,1,FALSE)</f>
        <v>8000000568229160</v>
      </c>
      <c r="Y183" t="str">
        <f t="shared" si="8"/>
        <v>BROOKVILLE (Formerly Marcus--Program Code: 9160</v>
      </c>
      <c r="Z183" s="9">
        <v>310400880008</v>
      </c>
      <c r="AA183" t="s">
        <v>531</v>
      </c>
      <c r="AB183" t="s">
        <v>531</v>
      </c>
    </row>
    <row r="184" spans="1:28" x14ac:dyDescent="0.25">
      <c r="A184" s="10">
        <v>4</v>
      </c>
      <c r="B184" s="10">
        <v>1516</v>
      </c>
      <c r="C184" s="10" t="s">
        <v>532</v>
      </c>
      <c r="D184" s="10">
        <v>10880</v>
      </c>
      <c r="E184" s="9">
        <v>140600995982</v>
      </c>
      <c r="F184" t="s">
        <v>553</v>
      </c>
      <c r="G184" t="s">
        <v>538</v>
      </c>
      <c r="I184" t="s">
        <v>818</v>
      </c>
      <c r="J184">
        <v>9000</v>
      </c>
      <c r="K184" t="s">
        <v>529</v>
      </c>
      <c r="L184" t="s">
        <v>530</v>
      </c>
      <c r="M184" t="s">
        <v>530</v>
      </c>
      <c r="N184" t="s">
        <v>531</v>
      </c>
      <c r="O184" t="s">
        <v>531</v>
      </c>
      <c r="P184" t="s">
        <v>530</v>
      </c>
      <c r="Q184" s="5">
        <f t="shared" si="6"/>
        <v>1</v>
      </c>
      <c r="R184" s="8" t="str">
        <f t="shared" si="7"/>
        <v>1406009959829000</v>
      </c>
      <c r="S184" s="8" t="str">
        <f>VLOOKUP(R184,'RSU Provider 14-15'!Q:Q,1,)</f>
        <v>1406009959829000</v>
      </c>
      <c r="T184" s="8" t="e">
        <f>VLOOKUP(R184,#REF!,1,)</f>
        <v>#REF!</v>
      </c>
      <c r="U184" s="11" t="s">
        <v>817</v>
      </c>
      <c r="V184" s="8" t="e">
        <f>VLOOKUP(E184,#REF!,1,FALSE)</f>
        <v>#REF!</v>
      </c>
      <c r="W184" t="str">
        <f>VLOOKUP(R184,[2]Sheet1!$H$1:$H$65536,1,FALSE)</f>
        <v>1406009959829000</v>
      </c>
      <c r="Y184" t="str">
        <f t="shared" si="8"/>
        <v>BUFFALO HEARING &amp; SPEECH CTR--Program Code: 9000</v>
      </c>
      <c r="Z184" s="9">
        <v>800000059939</v>
      </c>
      <c r="AA184" t="s">
        <v>531</v>
      </c>
      <c r="AB184" t="s">
        <v>531</v>
      </c>
    </row>
    <row r="185" spans="1:28" x14ac:dyDescent="0.25">
      <c r="A185" s="10">
        <v>4</v>
      </c>
      <c r="B185" s="10">
        <v>1516</v>
      </c>
      <c r="C185" s="10" t="s">
        <v>532</v>
      </c>
      <c r="D185" s="10">
        <v>10880</v>
      </c>
      <c r="E185" s="9">
        <v>140600995982</v>
      </c>
      <c r="F185" t="s">
        <v>553</v>
      </c>
      <c r="G185" t="s">
        <v>538</v>
      </c>
      <c r="I185" t="s">
        <v>818</v>
      </c>
      <c r="J185">
        <v>9100</v>
      </c>
      <c r="K185" t="s">
        <v>529</v>
      </c>
      <c r="L185" t="s">
        <v>531</v>
      </c>
      <c r="M185" t="s">
        <v>530</v>
      </c>
      <c r="N185" t="s">
        <v>530</v>
      </c>
      <c r="O185" t="s">
        <v>531</v>
      </c>
      <c r="P185" t="s">
        <v>530</v>
      </c>
      <c r="Q185" s="5">
        <f t="shared" si="6"/>
        <v>3</v>
      </c>
      <c r="R185" s="8" t="str">
        <f t="shared" si="7"/>
        <v>1406009959829100</v>
      </c>
      <c r="S185" s="8" t="str">
        <f>VLOOKUP(R185,'RSU Provider 14-15'!Q:Q,1,)</f>
        <v>1406009959829100</v>
      </c>
      <c r="T185" s="8" t="e">
        <f>VLOOKUP(R185,#REF!,1,)</f>
        <v>#REF!</v>
      </c>
      <c r="U185" s="11" t="s">
        <v>817</v>
      </c>
      <c r="V185" s="8" t="e">
        <f>VLOOKUP(E185,#REF!,1,FALSE)</f>
        <v>#REF!</v>
      </c>
      <c r="W185" t="str">
        <f>VLOOKUP(R185,[2]Sheet1!$H$1:$H$65536,1,FALSE)</f>
        <v>1406009959829100</v>
      </c>
      <c r="Y185" t="str">
        <f t="shared" si="8"/>
        <v>BUFFALO HEARING &amp; SPEECH CTR--Program Code: 9100</v>
      </c>
      <c r="Z185" s="9">
        <v>310200880027</v>
      </c>
      <c r="AA185" t="s">
        <v>531</v>
      </c>
      <c r="AB185" t="s">
        <v>531</v>
      </c>
    </row>
    <row r="186" spans="1:28" x14ac:dyDescent="0.25">
      <c r="A186" s="10">
        <v>4</v>
      </c>
      <c r="B186" s="10">
        <v>1516</v>
      </c>
      <c r="C186" s="10" t="s">
        <v>532</v>
      </c>
      <c r="D186" s="10">
        <v>10880</v>
      </c>
      <c r="E186" s="9">
        <v>140600995982</v>
      </c>
      <c r="F186" t="s">
        <v>553</v>
      </c>
      <c r="G186" t="s">
        <v>538</v>
      </c>
      <c r="I186" t="s">
        <v>818</v>
      </c>
      <c r="J186">
        <v>9115</v>
      </c>
      <c r="K186" t="s">
        <v>529</v>
      </c>
      <c r="L186" t="s">
        <v>531</v>
      </c>
      <c r="M186" t="s">
        <v>530</v>
      </c>
      <c r="N186" t="s">
        <v>530</v>
      </c>
      <c r="O186" t="s">
        <v>531</v>
      </c>
      <c r="P186" t="s">
        <v>530</v>
      </c>
      <c r="Q186" s="5">
        <f t="shared" si="6"/>
        <v>3</v>
      </c>
      <c r="R186" s="8" t="str">
        <f t="shared" si="7"/>
        <v>1406009959829115</v>
      </c>
      <c r="S186" s="8" t="str">
        <f>VLOOKUP(R186,'RSU Provider 14-15'!Q:Q,1,)</f>
        <v>1406009959829115</v>
      </c>
      <c r="T186" s="8" t="e">
        <f>VLOOKUP(R186,#REF!,1,)</f>
        <v>#REF!</v>
      </c>
      <c r="U186" s="11" t="s">
        <v>817</v>
      </c>
      <c r="V186" s="8" t="e">
        <f>VLOOKUP(E186,#REF!,1,FALSE)</f>
        <v>#REF!</v>
      </c>
      <c r="W186" t="str">
        <f>VLOOKUP(R186,[2]Sheet1!$H$1:$H$65536,1,FALSE)</f>
        <v>1406009959829115</v>
      </c>
      <c r="Y186" t="str">
        <f t="shared" si="8"/>
        <v>BUFFALO HEARING &amp; SPEECH CTR--Program Code: 9115</v>
      </c>
      <c r="Z186" s="9">
        <v>530202880012</v>
      </c>
      <c r="AA186" t="s">
        <v>531</v>
      </c>
      <c r="AB186" t="s">
        <v>531</v>
      </c>
    </row>
    <row r="187" spans="1:28" x14ac:dyDescent="0.25">
      <c r="A187" s="10">
        <v>4</v>
      </c>
      <c r="B187" s="10">
        <v>1516</v>
      </c>
      <c r="C187" s="10" t="s">
        <v>532</v>
      </c>
      <c r="D187" s="10">
        <v>10880</v>
      </c>
      <c r="E187" s="9">
        <v>140600995982</v>
      </c>
      <c r="F187" t="s">
        <v>553</v>
      </c>
      <c r="G187" t="s">
        <v>538</v>
      </c>
      <c r="I187" t="s">
        <v>818</v>
      </c>
      <c r="J187">
        <v>9116</v>
      </c>
      <c r="K187" t="s">
        <v>529</v>
      </c>
      <c r="L187" t="s">
        <v>531</v>
      </c>
      <c r="M187" t="s">
        <v>530</v>
      </c>
      <c r="N187" t="s">
        <v>530</v>
      </c>
      <c r="O187" t="s">
        <v>531</v>
      </c>
      <c r="P187" t="s">
        <v>530</v>
      </c>
      <c r="Q187" s="5">
        <f t="shared" si="6"/>
        <v>3</v>
      </c>
      <c r="R187" s="8" t="str">
        <f t="shared" si="7"/>
        <v>1406009959829116</v>
      </c>
      <c r="S187" s="8" t="str">
        <f>VLOOKUP(R187,'RSU Provider 14-15'!Q:Q,1,)</f>
        <v>1406009959829116</v>
      </c>
      <c r="T187" s="8" t="e">
        <f>VLOOKUP(R187,#REF!,1,)</f>
        <v>#REF!</v>
      </c>
      <c r="U187" s="11" t="s">
        <v>817</v>
      </c>
      <c r="V187" s="8" t="e">
        <f>VLOOKUP(E187,#REF!,1,FALSE)</f>
        <v>#REF!</v>
      </c>
      <c r="W187" t="str">
        <f>VLOOKUP(R187,[2]Sheet1!$H$1:$H$65536,1,FALSE)</f>
        <v>1406009959829116</v>
      </c>
      <c r="Y187" t="str">
        <f t="shared" si="8"/>
        <v>BUFFALO HEARING &amp; SPEECH CTR--Program Code: 9116</v>
      </c>
      <c r="Z187" s="9">
        <v>530202880012</v>
      </c>
      <c r="AA187" t="s">
        <v>531</v>
      </c>
      <c r="AB187" t="s">
        <v>531</v>
      </c>
    </row>
    <row r="188" spans="1:28" x14ac:dyDescent="0.25">
      <c r="A188" s="10">
        <v>4</v>
      </c>
      <c r="B188" s="10">
        <v>1516</v>
      </c>
      <c r="C188" s="10" t="s">
        <v>532</v>
      </c>
      <c r="D188" s="10">
        <v>10880</v>
      </c>
      <c r="E188" s="9">
        <v>140600995982</v>
      </c>
      <c r="F188" t="s">
        <v>553</v>
      </c>
      <c r="G188" t="s">
        <v>538</v>
      </c>
      <c r="I188" t="s">
        <v>818</v>
      </c>
      <c r="J188">
        <v>9160</v>
      </c>
      <c r="K188" t="s">
        <v>529</v>
      </c>
      <c r="L188" t="s">
        <v>531</v>
      </c>
      <c r="M188" t="s">
        <v>530</v>
      </c>
      <c r="N188" t="s">
        <v>530</v>
      </c>
      <c r="O188" t="s">
        <v>530</v>
      </c>
      <c r="P188" t="s">
        <v>531</v>
      </c>
      <c r="Q188" s="5">
        <f t="shared" si="6"/>
        <v>4</v>
      </c>
      <c r="R188" s="8" t="str">
        <f t="shared" si="7"/>
        <v>1406009959829160</v>
      </c>
      <c r="S188" s="8" t="str">
        <f>VLOOKUP(R188,'RSU Provider 14-15'!Q:Q,1,)</f>
        <v>1406009959829160</v>
      </c>
      <c r="T188" s="8" t="e">
        <f>VLOOKUP(R188,#REF!,1,)</f>
        <v>#REF!</v>
      </c>
      <c r="U188" s="11" t="s">
        <v>817</v>
      </c>
      <c r="V188" s="8" t="e">
        <f>VLOOKUP(E188,#REF!,1,FALSE)</f>
        <v>#REF!</v>
      </c>
      <c r="W188" t="str">
        <f>VLOOKUP(R188,[2]Sheet1!$H$1:$H$65536,1,FALSE)</f>
        <v>1406009959829160</v>
      </c>
      <c r="Y188" t="str">
        <f t="shared" si="8"/>
        <v>BUFFALO HEARING &amp; SPEECH CTR--Program Code: 9160</v>
      </c>
      <c r="Z188" s="9">
        <v>280215880017</v>
      </c>
      <c r="AA188" t="s">
        <v>531</v>
      </c>
      <c r="AB188" t="s">
        <v>531</v>
      </c>
    </row>
    <row r="189" spans="1:28" x14ac:dyDescent="0.25">
      <c r="A189" s="10">
        <v>4</v>
      </c>
      <c r="B189" s="10">
        <v>1516</v>
      </c>
      <c r="C189" s="10" t="s">
        <v>532</v>
      </c>
      <c r="D189" s="10">
        <v>10880</v>
      </c>
      <c r="E189" s="9">
        <v>140600995982</v>
      </c>
      <c r="F189" t="s">
        <v>553</v>
      </c>
      <c r="G189" t="s">
        <v>538</v>
      </c>
      <c r="I189" t="s">
        <v>818</v>
      </c>
      <c r="J189">
        <v>9165</v>
      </c>
      <c r="K189" t="s">
        <v>529</v>
      </c>
      <c r="L189" t="s">
        <v>531</v>
      </c>
      <c r="M189" t="s">
        <v>530</v>
      </c>
      <c r="N189" t="s">
        <v>530</v>
      </c>
      <c r="O189" t="s">
        <v>530</v>
      </c>
      <c r="P189" t="s">
        <v>531</v>
      </c>
      <c r="Q189" s="5">
        <f t="shared" si="6"/>
        <v>4</v>
      </c>
      <c r="R189" s="8" t="str">
        <f t="shared" si="7"/>
        <v>1406009959829165</v>
      </c>
      <c r="S189" s="8" t="str">
        <f>VLOOKUP(R189,'RSU Provider 14-15'!Q:Q,1,)</f>
        <v>1406009959829165</v>
      </c>
      <c r="T189" s="8" t="e">
        <f>VLOOKUP(R189,#REF!,1,)</f>
        <v>#REF!</v>
      </c>
      <c r="U189" s="11" t="s">
        <v>817</v>
      </c>
      <c r="V189" s="8" t="e">
        <f>VLOOKUP(E189,#REF!,1,FALSE)</f>
        <v>#REF!</v>
      </c>
      <c r="W189" t="str">
        <f>VLOOKUP(R189,[2]Sheet1!$H$1:$H$65536,1,FALSE)</f>
        <v>1406009959829165</v>
      </c>
      <c r="Y189" t="str">
        <f t="shared" si="8"/>
        <v>BUFFALO HEARING &amp; SPEECH CTR--Program Code: 9165</v>
      </c>
      <c r="Z189" s="9">
        <v>280215880017</v>
      </c>
      <c r="AA189" t="s">
        <v>531</v>
      </c>
      <c r="AB189" t="s">
        <v>531</v>
      </c>
    </row>
    <row r="190" spans="1:28" x14ac:dyDescent="0.25">
      <c r="A190" s="10">
        <v>4</v>
      </c>
      <c r="B190" s="10">
        <v>1516</v>
      </c>
      <c r="C190" s="10" t="s">
        <v>527</v>
      </c>
      <c r="D190" s="10">
        <v>10910</v>
      </c>
      <c r="E190" s="9">
        <v>580410880236</v>
      </c>
      <c r="F190" t="s">
        <v>617</v>
      </c>
      <c r="G190" t="s">
        <v>558</v>
      </c>
      <c r="I190" t="s">
        <v>818</v>
      </c>
      <c r="J190">
        <v>9100</v>
      </c>
      <c r="K190" t="s">
        <v>529</v>
      </c>
      <c r="L190" t="s">
        <v>531</v>
      </c>
      <c r="M190" t="s">
        <v>530</v>
      </c>
      <c r="N190" t="s">
        <v>530</v>
      </c>
      <c r="O190" t="s">
        <v>531</v>
      </c>
      <c r="P190" t="s">
        <v>530</v>
      </c>
      <c r="Q190" s="5">
        <f t="shared" si="6"/>
        <v>3</v>
      </c>
      <c r="R190" s="8" t="str">
        <f t="shared" si="7"/>
        <v>5804108802369100</v>
      </c>
      <c r="S190" s="8" t="str">
        <f>VLOOKUP(R190,'RSU Provider 14-15'!Q:Q,1,)</f>
        <v>5804108802369100</v>
      </c>
      <c r="T190" s="8" t="e">
        <f>VLOOKUP(R190,#REF!,1,)</f>
        <v>#REF!</v>
      </c>
      <c r="U190" s="11" t="s">
        <v>817</v>
      </c>
      <c r="V190" s="8" t="e">
        <f>VLOOKUP(E190,#REF!,1,FALSE)</f>
        <v>#REF!</v>
      </c>
      <c r="W190" t="str">
        <f>VLOOKUP(R190,[2]Sheet1!$H$1:$H$65536,1,FALSE)</f>
        <v>5804108802369100</v>
      </c>
      <c r="Y190" t="str">
        <f t="shared" si="8"/>
        <v>BUILDING BLOCKS DEV PRE-SCHO--Program Code: 9100</v>
      </c>
      <c r="Z190" s="9">
        <v>280215880017</v>
      </c>
      <c r="AA190" t="s">
        <v>531</v>
      </c>
      <c r="AB190" t="s">
        <v>531</v>
      </c>
    </row>
    <row r="191" spans="1:28" x14ac:dyDescent="0.25">
      <c r="A191" s="10">
        <v>4</v>
      </c>
      <c r="B191" s="10">
        <v>1516</v>
      </c>
      <c r="C191" s="10" t="s">
        <v>527</v>
      </c>
      <c r="D191" s="10">
        <v>10910</v>
      </c>
      <c r="E191" s="9">
        <v>580410880236</v>
      </c>
      <c r="F191" t="s">
        <v>617</v>
      </c>
      <c r="G191" t="s">
        <v>558</v>
      </c>
      <c r="I191" t="s">
        <v>818</v>
      </c>
      <c r="J191">
        <v>9115</v>
      </c>
      <c r="K191" t="s">
        <v>529</v>
      </c>
      <c r="L191" t="s">
        <v>531</v>
      </c>
      <c r="M191" t="s">
        <v>530</v>
      </c>
      <c r="N191" t="s">
        <v>530</v>
      </c>
      <c r="O191" t="s">
        <v>531</v>
      </c>
      <c r="P191" t="s">
        <v>530</v>
      </c>
      <c r="Q191" s="5">
        <f t="shared" si="6"/>
        <v>3</v>
      </c>
      <c r="R191" s="8" t="str">
        <f t="shared" si="7"/>
        <v>5804108802369115</v>
      </c>
      <c r="S191" s="8" t="str">
        <f>VLOOKUP(R191,'RSU Provider 14-15'!Q:Q,1,)</f>
        <v>5804108802369115</v>
      </c>
      <c r="T191" s="8" t="e">
        <f>VLOOKUP(R191,#REF!,1,)</f>
        <v>#REF!</v>
      </c>
      <c r="U191" s="11" t="s">
        <v>817</v>
      </c>
      <c r="V191" s="8" t="e">
        <f>VLOOKUP(E191,#REF!,1,FALSE)</f>
        <v>#REF!</v>
      </c>
      <c r="W191" t="str">
        <f>VLOOKUP(R191,[2]Sheet1!$H$1:$H$65536,1,FALSE)</f>
        <v>5804108802369115</v>
      </c>
      <c r="Y191" t="str">
        <f t="shared" si="8"/>
        <v>BUILDING BLOCKS DEV PRE-SCHO--Program Code: 9115</v>
      </c>
      <c r="Z191" s="9">
        <v>280502996642</v>
      </c>
      <c r="AA191" t="s">
        <v>531</v>
      </c>
      <c r="AB191" t="s">
        <v>531</v>
      </c>
    </row>
    <row r="192" spans="1:28" x14ac:dyDescent="0.25">
      <c r="A192" s="10">
        <v>4</v>
      </c>
      <c r="B192" s="10">
        <v>1516</v>
      </c>
      <c r="C192" s="10" t="s">
        <v>527</v>
      </c>
      <c r="D192" s="10">
        <v>10910</v>
      </c>
      <c r="E192" s="9">
        <v>580410880236</v>
      </c>
      <c r="F192" t="s">
        <v>617</v>
      </c>
      <c r="G192" t="s">
        <v>558</v>
      </c>
      <c r="I192" t="s">
        <v>818</v>
      </c>
      <c r="J192">
        <v>9165</v>
      </c>
      <c r="K192" t="s">
        <v>529</v>
      </c>
      <c r="L192" t="s">
        <v>531</v>
      </c>
      <c r="M192" t="s">
        <v>530</v>
      </c>
      <c r="N192" t="s">
        <v>530</v>
      </c>
      <c r="O192" t="s">
        <v>530</v>
      </c>
      <c r="P192" t="s">
        <v>531</v>
      </c>
      <c r="Q192" s="5">
        <f t="shared" si="6"/>
        <v>4</v>
      </c>
      <c r="R192" s="8" t="str">
        <f t="shared" si="7"/>
        <v>5804108802369165</v>
      </c>
      <c r="S192" s="8" t="str">
        <f>VLOOKUP(R192,'RSU Provider 14-15'!Q:Q,1,)</f>
        <v>5804108802369165</v>
      </c>
      <c r="T192" s="8" t="e">
        <f>VLOOKUP(R192,#REF!,1,)</f>
        <v>#REF!</v>
      </c>
      <c r="U192" s="11" t="s">
        <v>817</v>
      </c>
      <c r="V192" s="8" t="e">
        <f>VLOOKUP(E192,#REF!,1,FALSE)</f>
        <v>#REF!</v>
      </c>
      <c r="W192" t="str">
        <f>VLOOKUP(R192,[2]Sheet1!$H$1:$H$65536,1,FALSE)</f>
        <v>5804108802369165</v>
      </c>
      <c r="Y192" t="str">
        <f t="shared" si="8"/>
        <v>BUILDING BLOCKS DEV PRE-SCHO--Program Code: 9165</v>
      </c>
      <c r="Z192" s="9">
        <v>222000997713</v>
      </c>
      <c r="AA192" t="s">
        <v>531</v>
      </c>
      <c r="AB192" t="s">
        <v>531</v>
      </c>
    </row>
    <row r="193" spans="1:28" x14ac:dyDescent="0.25">
      <c r="A193" s="10">
        <v>4</v>
      </c>
      <c r="B193" s="10">
        <v>1516</v>
      </c>
      <c r="C193" s="10" t="s">
        <v>532</v>
      </c>
      <c r="D193" s="10">
        <v>20110</v>
      </c>
      <c r="E193" s="9">
        <v>140707137080</v>
      </c>
      <c r="F193" t="s">
        <v>554</v>
      </c>
      <c r="G193" t="s">
        <v>534</v>
      </c>
      <c r="I193" t="s">
        <v>818</v>
      </c>
      <c r="J193">
        <v>9002</v>
      </c>
      <c r="K193" t="s">
        <v>529</v>
      </c>
      <c r="L193" t="s">
        <v>530</v>
      </c>
      <c r="M193" t="s">
        <v>530</v>
      </c>
      <c r="N193" t="s">
        <v>531</v>
      </c>
      <c r="O193" t="s">
        <v>531</v>
      </c>
      <c r="P193" t="s">
        <v>530</v>
      </c>
      <c r="Q193" s="5">
        <f t="shared" si="6"/>
        <v>1</v>
      </c>
      <c r="R193" s="8" t="str">
        <f t="shared" si="7"/>
        <v>1407071370809002</v>
      </c>
      <c r="S193" s="8" t="str">
        <f>VLOOKUP(R193,'RSU Provider 14-15'!Q:Q,1,)</f>
        <v>1407071370809002</v>
      </c>
      <c r="T193" s="8" t="e">
        <f>VLOOKUP(R193,#REF!,1,)</f>
        <v>#REF!</v>
      </c>
      <c r="U193" s="11" t="s">
        <v>817</v>
      </c>
      <c r="V193" s="8" t="e">
        <f>VLOOKUP(E193,#REF!,1,FALSE)</f>
        <v>#REF!</v>
      </c>
      <c r="W193" t="str">
        <f>VLOOKUP(R193,[2]Sheet1!$H$1:$H$65536,1,FALSE)</f>
        <v>1407071370809002</v>
      </c>
      <c r="Y193" t="str">
        <f t="shared" si="8"/>
        <v>CANTALICIAN CTR FOR LEARNING--Program Code: 9002</v>
      </c>
      <c r="Z193" s="9">
        <v>131701999086</v>
      </c>
      <c r="AA193" t="s">
        <v>531</v>
      </c>
      <c r="AB193" t="s">
        <v>531</v>
      </c>
    </row>
    <row r="194" spans="1:28" x14ac:dyDescent="0.25">
      <c r="A194" s="10">
        <v>4</v>
      </c>
      <c r="B194" s="10">
        <v>1516</v>
      </c>
      <c r="C194" s="10" t="s">
        <v>532</v>
      </c>
      <c r="D194" s="10">
        <v>20110</v>
      </c>
      <c r="E194" s="9">
        <v>140707137080</v>
      </c>
      <c r="F194" t="s">
        <v>554</v>
      </c>
      <c r="G194" t="s">
        <v>534</v>
      </c>
      <c r="I194" t="s">
        <v>818</v>
      </c>
      <c r="J194">
        <v>9100</v>
      </c>
      <c r="K194" t="s">
        <v>529</v>
      </c>
      <c r="L194" t="s">
        <v>531</v>
      </c>
      <c r="M194" t="s">
        <v>530</v>
      </c>
      <c r="N194" t="s">
        <v>530</v>
      </c>
      <c r="O194" t="s">
        <v>531</v>
      </c>
      <c r="P194" t="s">
        <v>530</v>
      </c>
      <c r="Q194" s="5">
        <f t="shared" ref="Q194:Q257" si="9">IF(AND(N194="Y",A194&lt;5),1,IF(AND(N194="Y", A194=6),2,IF(AND(L194="Y",O194="Y"),3,IF(AND(L194="Y",P194="Y"),4,IF(AND(L194="Y",M194="Y"),5,IF(AND(N194="Y",A194=8),6,IF(AND(N194="Y",A194=7),7)))))))</f>
        <v>3</v>
      </c>
      <c r="R194" s="8" t="str">
        <f t="shared" ref="R194:R257" si="10">CONCATENATE(E194,J194)</f>
        <v>1407071370809100</v>
      </c>
      <c r="S194" s="8" t="str">
        <f>VLOOKUP(R194,'RSU Provider 14-15'!Q:Q,1,)</f>
        <v>1407071370809100</v>
      </c>
      <c r="T194" s="8" t="e">
        <f>VLOOKUP(R194,#REF!,1,)</f>
        <v>#REF!</v>
      </c>
      <c r="U194" s="11" t="s">
        <v>817</v>
      </c>
      <c r="V194" s="8" t="e">
        <f>VLOOKUP(E194,#REF!,1,FALSE)</f>
        <v>#REF!</v>
      </c>
      <c r="W194" t="str">
        <f>VLOOKUP(R194,[2]Sheet1!$H$1:$H$65536,1,FALSE)</f>
        <v>1407071370809100</v>
      </c>
      <c r="Y194" t="str">
        <f t="shared" si="8"/>
        <v>CANTALICIAN CTR FOR LEARNING--Program Code: 9100</v>
      </c>
      <c r="Z194" s="9">
        <v>131701999086</v>
      </c>
      <c r="AA194" t="s">
        <v>531</v>
      </c>
      <c r="AB194" t="s">
        <v>531</v>
      </c>
    </row>
    <row r="195" spans="1:28" x14ac:dyDescent="0.25">
      <c r="A195" s="10">
        <v>4</v>
      </c>
      <c r="B195" s="10">
        <v>1516</v>
      </c>
      <c r="C195" s="10" t="s">
        <v>532</v>
      </c>
      <c r="D195" s="10">
        <v>20110</v>
      </c>
      <c r="E195" s="9">
        <v>140707137080</v>
      </c>
      <c r="F195" t="s">
        <v>554</v>
      </c>
      <c r="G195" t="s">
        <v>534</v>
      </c>
      <c r="I195" t="s">
        <v>818</v>
      </c>
      <c r="J195">
        <v>9160</v>
      </c>
      <c r="K195" t="s">
        <v>529</v>
      </c>
      <c r="L195" t="s">
        <v>531</v>
      </c>
      <c r="M195" t="s">
        <v>530</v>
      </c>
      <c r="N195" t="s">
        <v>530</v>
      </c>
      <c r="O195" t="s">
        <v>530</v>
      </c>
      <c r="P195" t="s">
        <v>531</v>
      </c>
      <c r="Q195" s="5">
        <f t="shared" si="9"/>
        <v>4</v>
      </c>
      <c r="R195" s="8" t="str">
        <f t="shared" si="10"/>
        <v>1407071370809160</v>
      </c>
      <c r="S195" s="8" t="str">
        <f>VLOOKUP(R195,'RSU Provider 14-15'!Q:Q,1,)</f>
        <v>1407071370809160</v>
      </c>
      <c r="T195" s="8" t="e">
        <f>VLOOKUP(R195,#REF!,1,)</f>
        <v>#REF!</v>
      </c>
      <c r="U195" s="11" t="s">
        <v>817</v>
      </c>
      <c r="V195" s="8" t="e">
        <f>VLOOKUP(E195,#REF!,1,FALSE)</f>
        <v>#REF!</v>
      </c>
      <c r="W195" t="str">
        <f>VLOOKUP(R195,[2]Sheet1!$H$1:$H$65536,1,FALSE)</f>
        <v>1407071370809160</v>
      </c>
      <c r="Y195" t="str">
        <f t="shared" si="8"/>
        <v>CANTALICIAN CTR FOR LEARNING--Program Code: 9160</v>
      </c>
      <c r="Z195" s="9">
        <v>580801997261</v>
      </c>
      <c r="AA195" t="s">
        <v>531</v>
      </c>
      <c r="AB195" t="s">
        <v>531</v>
      </c>
    </row>
    <row r="196" spans="1:28" x14ac:dyDescent="0.25">
      <c r="A196" s="10">
        <v>4</v>
      </c>
      <c r="B196" s="10">
        <v>1516</v>
      </c>
      <c r="C196" s="10" t="s">
        <v>527</v>
      </c>
      <c r="D196" s="10">
        <v>20520</v>
      </c>
      <c r="E196" s="9">
        <v>132201998894</v>
      </c>
      <c r="F196" t="s">
        <v>555</v>
      </c>
      <c r="G196" t="s">
        <v>556</v>
      </c>
      <c r="I196" t="s">
        <v>818</v>
      </c>
      <c r="J196">
        <v>9000</v>
      </c>
      <c r="K196" t="s">
        <v>529</v>
      </c>
      <c r="L196" t="s">
        <v>530</v>
      </c>
      <c r="M196" t="s">
        <v>530</v>
      </c>
      <c r="N196" t="s">
        <v>531</v>
      </c>
      <c r="O196" t="s">
        <v>531</v>
      </c>
      <c r="P196" t="s">
        <v>530</v>
      </c>
      <c r="Q196" s="5">
        <f t="shared" si="9"/>
        <v>1</v>
      </c>
      <c r="R196" s="8" t="str">
        <f t="shared" si="10"/>
        <v>1322019988949000</v>
      </c>
      <c r="S196" s="8" t="str">
        <f>VLOOKUP(R196,'RSU Provider 14-15'!Q:Q,1,)</f>
        <v>1322019988949000</v>
      </c>
      <c r="T196" s="8" t="e">
        <f>VLOOKUP(R196,#REF!,1,)</f>
        <v>#REF!</v>
      </c>
      <c r="U196" s="11" t="s">
        <v>817</v>
      </c>
      <c r="V196" s="8" t="e">
        <f>VLOOKUP(E196,#REF!,1,FALSE)</f>
        <v>#REF!</v>
      </c>
      <c r="W196" t="str">
        <f>VLOOKUP(R196,[2]Sheet1!$H$1:$H$65536,1,FALSE)</f>
        <v>1322019988949000</v>
      </c>
      <c r="Y196" t="str">
        <f t="shared" ref="Y196:Y259" si="11">CONCATENATE(F196,U196,I196,J196)</f>
        <v>CARDINAL HAYES SCHOOL FOR SP--Program Code: 9000</v>
      </c>
      <c r="Z196" s="9">
        <v>580801997261</v>
      </c>
      <c r="AA196" t="s">
        <v>531</v>
      </c>
      <c r="AB196" t="s">
        <v>531</v>
      </c>
    </row>
    <row r="197" spans="1:28" x14ac:dyDescent="0.25">
      <c r="A197" s="10">
        <v>4</v>
      </c>
      <c r="B197" s="10">
        <v>1516</v>
      </c>
      <c r="C197" s="10" t="s">
        <v>527</v>
      </c>
      <c r="D197" s="10">
        <v>14570</v>
      </c>
      <c r="E197" s="9">
        <v>661401998991</v>
      </c>
      <c r="F197" t="s">
        <v>557</v>
      </c>
      <c r="G197" t="s">
        <v>558</v>
      </c>
      <c r="I197" t="s">
        <v>818</v>
      </c>
      <c r="J197">
        <v>9000</v>
      </c>
      <c r="K197" t="s">
        <v>529</v>
      </c>
      <c r="L197" t="s">
        <v>530</v>
      </c>
      <c r="M197" t="s">
        <v>530</v>
      </c>
      <c r="N197" t="s">
        <v>531</v>
      </c>
      <c r="O197" t="s">
        <v>531</v>
      </c>
      <c r="P197" t="s">
        <v>530</v>
      </c>
      <c r="Q197" s="5">
        <f t="shared" si="9"/>
        <v>1</v>
      </c>
      <c r="R197" s="8" t="str">
        <f t="shared" si="10"/>
        <v>6614019989919000</v>
      </c>
      <c r="S197" s="8" t="str">
        <f>VLOOKUP(R197,'RSU Provider 14-15'!Q:Q,1,)</f>
        <v>6614019989919000</v>
      </c>
      <c r="T197" s="8" t="e">
        <f>VLOOKUP(R197,#REF!,1,)</f>
        <v>#REF!</v>
      </c>
      <c r="U197" s="11" t="s">
        <v>817</v>
      </c>
      <c r="V197" s="8" t="e">
        <f>VLOOKUP(E197,#REF!,1,FALSE)</f>
        <v>#REF!</v>
      </c>
      <c r="W197" t="str">
        <f>VLOOKUP(R197,[2]Sheet1!$H$1:$H$65536,1,FALSE)</f>
        <v>6614019989919000</v>
      </c>
      <c r="Y197" t="str">
        <f t="shared" si="11"/>
        <v>CARDINAL MCCLOSKEY EMER RES--Program Code: 9000</v>
      </c>
      <c r="Z197" s="9">
        <v>580801997261</v>
      </c>
      <c r="AA197" t="s">
        <v>531</v>
      </c>
      <c r="AB197" t="s">
        <v>531</v>
      </c>
    </row>
    <row r="198" spans="1:28" x14ac:dyDescent="0.25">
      <c r="A198" s="10">
        <v>4</v>
      </c>
      <c r="B198" s="10">
        <v>1516</v>
      </c>
      <c r="C198" s="10" t="s">
        <v>532</v>
      </c>
      <c r="D198" s="10">
        <v>24450</v>
      </c>
      <c r="E198" s="9">
        <v>10100997850</v>
      </c>
      <c r="F198" t="s">
        <v>559</v>
      </c>
      <c r="G198" t="s">
        <v>545</v>
      </c>
      <c r="I198" t="s">
        <v>818</v>
      </c>
      <c r="J198">
        <v>9003</v>
      </c>
      <c r="K198" t="s">
        <v>529</v>
      </c>
      <c r="L198" t="s">
        <v>530</v>
      </c>
      <c r="M198" t="s">
        <v>530</v>
      </c>
      <c r="N198" t="s">
        <v>531</v>
      </c>
      <c r="O198" t="s">
        <v>531</v>
      </c>
      <c r="P198" t="s">
        <v>530</v>
      </c>
      <c r="Q198" s="5">
        <f t="shared" si="9"/>
        <v>1</v>
      </c>
      <c r="R198" s="8" t="str">
        <f t="shared" si="10"/>
        <v>101009978509003</v>
      </c>
      <c r="S198" s="8" t="str">
        <f>VLOOKUP(R198,'RSU Provider 14-15'!Q:Q,1,)</f>
        <v>101009978509003</v>
      </c>
      <c r="T198" s="8" t="e">
        <f>VLOOKUP(R198,#REF!,1,)</f>
        <v>#REF!</v>
      </c>
      <c r="U198" s="11" t="s">
        <v>817</v>
      </c>
      <c r="V198" s="8" t="e">
        <f>VLOOKUP(E198,#REF!,1,FALSE)</f>
        <v>#REF!</v>
      </c>
      <c r="W198" t="str">
        <f>VLOOKUP(R198,[2]Sheet1!$H$1:$H$65536,1,FALSE)</f>
        <v>101009978509003</v>
      </c>
      <c r="Y198" t="str">
        <f t="shared" si="11"/>
        <v>CENTER FOR DISABILITY SERVIC--Program Code: 9003</v>
      </c>
      <c r="Z198" s="9">
        <v>580801997261</v>
      </c>
      <c r="AA198" t="s">
        <v>531</v>
      </c>
      <c r="AB198" t="s">
        <v>531</v>
      </c>
    </row>
    <row r="199" spans="1:28" x14ac:dyDescent="0.25">
      <c r="A199" s="10">
        <v>4</v>
      </c>
      <c r="B199" s="10">
        <v>1516</v>
      </c>
      <c r="C199" s="10" t="s">
        <v>532</v>
      </c>
      <c r="D199" s="10">
        <v>24450</v>
      </c>
      <c r="E199" s="9">
        <v>10100997850</v>
      </c>
      <c r="F199" t="s">
        <v>559</v>
      </c>
      <c r="G199" t="s">
        <v>545</v>
      </c>
      <c r="I199" t="s">
        <v>818</v>
      </c>
      <c r="J199">
        <v>9106</v>
      </c>
      <c r="K199" t="s">
        <v>529</v>
      </c>
      <c r="L199" t="s">
        <v>531</v>
      </c>
      <c r="M199" t="s">
        <v>530</v>
      </c>
      <c r="N199" t="s">
        <v>530</v>
      </c>
      <c r="O199" t="s">
        <v>531</v>
      </c>
      <c r="P199" t="s">
        <v>530</v>
      </c>
      <c r="Q199" s="5">
        <f t="shared" si="9"/>
        <v>3</v>
      </c>
      <c r="R199" s="8" t="str">
        <f t="shared" si="10"/>
        <v>101009978509106</v>
      </c>
      <c r="S199" s="8" t="str">
        <f>VLOOKUP(R199,'RSU Provider 14-15'!Q:Q,1,)</f>
        <v>101009978509106</v>
      </c>
      <c r="T199" s="8" t="e">
        <f>VLOOKUP(R199,#REF!,1,)</f>
        <v>#REF!</v>
      </c>
      <c r="U199" s="11" t="s">
        <v>817</v>
      </c>
      <c r="V199" s="8" t="e">
        <f>VLOOKUP(E199,#REF!,1,FALSE)</f>
        <v>#REF!</v>
      </c>
      <c r="W199" t="str">
        <f>VLOOKUP(R199,[2]Sheet1!$H$1:$H$65536,1,FALSE)</f>
        <v>101009978509106</v>
      </c>
      <c r="Y199" t="str">
        <f t="shared" si="11"/>
        <v>CENTER FOR DISABILITY SERVIC--Program Code: 9106</v>
      </c>
      <c r="Z199" s="9">
        <v>331300998049</v>
      </c>
      <c r="AA199" t="s">
        <v>531</v>
      </c>
      <c r="AB199" t="s">
        <v>531</v>
      </c>
    </row>
    <row r="200" spans="1:28" x14ac:dyDescent="0.25">
      <c r="A200" s="10">
        <v>4</v>
      </c>
      <c r="B200" s="10">
        <v>1516</v>
      </c>
      <c r="C200" s="10" t="s">
        <v>532</v>
      </c>
      <c r="D200" s="10">
        <v>24450</v>
      </c>
      <c r="E200" s="9">
        <v>10100997850</v>
      </c>
      <c r="F200" t="s">
        <v>559</v>
      </c>
      <c r="G200" t="s">
        <v>545</v>
      </c>
      <c r="I200" t="s">
        <v>818</v>
      </c>
      <c r="J200">
        <v>9107</v>
      </c>
      <c r="K200" t="s">
        <v>529</v>
      </c>
      <c r="L200" t="s">
        <v>531</v>
      </c>
      <c r="M200" t="s">
        <v>530</v>
      </c>
      <c r="N200" t="s">
        <v>530</v>
      </c>
      <c r="O200" t="s">
        <v>531</v>
      </c>
      <c r="P200" t="s">
        <v>530</v>
      </c>
      <c r="Q200" s="5">
        <f t="shared" si="9"/>
        <v>3</v>
      </c>
      <c r="R200" s="8" t="str">
        <f t="shared" si="10"/>
        <v>101009978509107</v>
      </c>
      <c r="S200" s="8" t="e">
        <f>VLOOKUP(R200,'RSU Provider 14-15'!Q:Q,1,)</f>
        <v>#N/A</v>
      </c>
      <c r="T200" s="8" t="e">
        <f>VLOOKUP(R200,#REF!,1,)</f>
        <v>#REF!</v>
      </c>
      <c r="U200" s="11" t="s">
        <v>817</v>
      </c>
      <c r="V200" s="8" t="e">
        <f>VLOOKUP(E200,#REF!,1,FALSE)</f>
        <v>#REF!</v>
      </c>
      <c r="W200" t="str">
        <f>VLOOKUP(R200,[2]Sheet1!$H$1:$H$65536,1,FALSE)</f>
        <v>101009978509107</v>
      </c>
      <c r="Y200" t="str">
        <f t="shared" si="11"/>
        <v>CENTER FOR DISABILITY SERVIC--Program Code: 9107</v>
      </c>
      <c r="Z200" s="9">
        <v>190301880018</v>
      </c>
      <c r="AA200" t="s">
        <v>531</v>
      </c>
      <c r="AB200" t="s">
        <v>531</v>
      </c>
    </row>
    <row r="201" spans="1:28" x14ac:dyDescent="0.25">
      <c r="A201" s="14">
        <v>4</v>
      </c>
      <c r="B201" s="14">
        <v>1516</v>
      </c>
      <c r="C201" s="14" t="s">
        <v>532</v>
      </c>
      <c r="D201" s="14">
        <v>24450</v>
      </c>
      <c r="E201" s="15">
        <v>10100997850</v>
      </c>
      <c r="F201" s="16" t="s">
        <v>559</v>
      </c>
      <c r="G201" s="16" t="s">
        <v>545</v>
      </c>
      <c r="H201" s="16"/>
      <c r="I201" s="16" t="s">
        <v>818</v>
      </c>
      <c r="J201" s="16">
        <v>9116</v>
      </c>
      <c r="K201" s="16" t="s">
        <v>529</v>
      </c>
      <c r="L201" s="16" t="s">
        <v>531</v>
      </c>
      <c r="M201" s="16" t="s">
        <v>530</v>
      </c>
      <c r="N201" s="16" t="s">
        <v>530</v>
      </c>
      <c r="O201" s="16" t="s">
        <v>531</v>
      </c>
      <c r="P201" s="16" t="s">
        <v>530</v>
      </c>
      <c r="Q201" s="17">
        <f t="shared" si="9"/>
        <v>3</v>
      </c>
      <c r="R201" s="18" t="str">
        <f t="shared" si="10"/>
        <v>101009978509116</v>
      </c>
      <c r="S201" s="18" t="str">
        <f>VLOOKUP(R201,'RSU Provider 14-15'!Q:Q,1,)</f>
        <v>101009978509116</v>
      </c>
      <c r="T201" s="18" t="e">
        <f>VLOOKUP(R201,#REF!,1,)</f>
        <v>#REF!</v>
      </c>
      <c r="U201" s="19" t="s">
        <v>817</v>
      </c>
      <c r="V201" s="18" t="e">
        <f>VLOOKUP(E201,#REF!,1,FALSE)</f>
        <v>#REF!</v>
      </c>
      <c r="W201" s="16" t="str">
        <f>VLOOKUP(R201,[2]Sheet1!$H$1:$H$65536,1,FALSE)</f>
        <v>101009978509116</v>
      </c>
      <c r="Y201" t="str">
        <f t="shared" si="11"/>
        <v>CENTER FOR DISABILITY SERVIC--Program Code: 9116</v>
      </c>
      <c r="Z201" s="9">
        <v>10802880007</v>
      </c>
      <c r="AA201" t="s">
        <v>531</v>
      </c>
      <c r="AB201" t="s">
        <v>531</v>
      </c>
    </row>
    <row r="202" spans="1:28" x14ac:dyDescent="0.25">
      <c r="A202" s="10">
        <v>4</v>
      </c>
      <c r="B202" s="10">
        <v>1516</v>
      </c>
      <c r="C202" s="10" t="s">
        <v>532</v>
      </c>
      <c r="D202" s="10">
        <v>24450</v>
      </c>
      <c r="E202" s="9">
        <v>10100997850</v>
      </c>
      <c r="F202" t="s">
        <v>559</v>
      </c>
      <c r="G202" t="s">
        <v>545</v>
      </c>
      <c r="I202" t="s">
        <v>818</v>
      </c>
      <c r="J202">
        <v>9160</v>
      </c>
      <c r="K202" t="s">
        <v>529</v>
      </c>
      <c r="L202" t="s">
        <v>531</v>
      </c>
      <c r="M202" t="s">
        <v>530</v>
      </c>
      <c r="N202" t="s">
        <v>530</v>
      </c>
      <c r="O202" t="s">
        <v>530</v>
      </c>
      <c r="P202" t="s">
        <v>531</v>
      </c>
      <c r="Q202" s="5">
        <f t="shared" si="9"/>
        <v>4</v>
      </c>
      <c r="R202" s="8" t="str">
        <f t="shared" si="10"/>
        <v>101009978509160</v>
      </c>
      <c r="S202" s="8" t="str">
        <f>VLOOKUP(R202,'RSU Provider 14-15'!Q:Q,1,)</f>
        <v>101009978509160</v>
      </c>
      <c r="T202" s="8" t="e">
        <f>VLOOKUP(R202,#REF!,1,)</f>
        <v>#REF!</v>
      </c>
      <c r="U202" s="11" t="s">
        <v>817</v>
      </c>
      <c r="V202" s="8" t="e">
        <f>VLOOKUP(E202,#REF!,1,FALSE)</f>
        <v>#REF!</v>
      </c>
      <c r="W202" t="str">
        <f>VLOOKUP(R202,[2]Sheet1!$H$1:$H$65536,1,FALSE)</f>
        <v>101009978509160</v>
      </c>
      <c r="Y202" t="str">
        <f t="shared" si="11"/>
        <v>CENTER FOR DISABILITY SERVIC--Program Code: 9160</v>
      </c>
      <c r="Z202" s="9">
        <v>10802880007</v>
      </c>
      <c r="AA202" t="s">
        <v>531</v>
      </c>
      <c r="AB202" t="s">
        <v>531</v>
      </c>
    </row>
    <row r="203" spans="1:28" x14ac:dyDescent="0.25">
      <c r="A203" s="10">
        <v>4</v>
      </c>
      <c r="B203" s="10">
        <v>1516</v>
      </c>
      <c r="C203" s="10" t="s">
        <v>532</v>
      </c>
      <c r="D203" s="10">
        <v>24450</v>
      </c>
      <c r="E203" s="9">
        <v>10100997850</v>
      </c>
      <c r="F203" t="s">
        <v>559</v>
      </c>
      <c r="G203" t="s">
        <v>545</v>
      </c>
      <c r="I203" t="s">
        <v>818</v>
      </c>
      <c r="J203">
        <v>9161</v>
      </c>
      <c r="K203" t="s">
        <v>529</v>
      </c>
      <c r="L203" t="s">
        <v>531</v>
      </c>
      <c r="M203" t="s">
        <v>530</v>
      </c>
      <c r="N203" t="s">
        <v>530</v>
      </c>
      <c r="O203" t="s">
        <v>530</v>
      </c>
      <c r="P203" t="s">
        <v>531</v>
      </c>
      <c r="Q203" s="5">
        <f t="shared" si="9"/>
        <v>4</v>
      </c>
      <c r="R203" s="8" t="str">
        <f t="shared" si="10"/>
        <v>101009978509161</v>
      </c>
      <c r="S203" s="8" t="e">
        <f>VLOOKUP(R203,'RSU Provider 14-15'!Q:Q,1,)</f>
        <v>#N/A</v>
      </c>
      <c r="T203" s="8" t="e">
        <f>VLOOKUP(R203,#REF!,1,)</f>
        <v>#REF!</v>
      </c>
      <c r="U203" s="11" t="s">
        <v>817</v>
      </c>
      <c r="V203" s="8" t="e">
        <f>VLOOKUP(E203,#REF!,1,FALSE)</f>
        <v>#REF!</v>
      </c>
      <c r="W203" t="str">
        <f>VLOOKUP(R203,[2]Sheet1!$H$1:$H$65536,1,FALSE)</f>
        <v>101009978509161</v>
      </c>
      <c r="Y203" t="str">
        <f t="shared" si="11"/>
        <v>CENTER FOR DISABILITY SERVIC--Program Code: 9161</v>
      </c>
      <c r="Z203" s="9">
        <v>10802880007</v>
      </c>
      <c r="AA203" t="s">
        <v>531</v>
      </c>
      <c r="AB203" t="s">
        <v>531</v>
      </c>
    </row>
    <row r="204" spans="1:28" x14ac:dyDescent="0.25">
      <c r="A204" s="10">
        <v>4</v>
      </c>
      <c r="B204" s="10">
        <v>1516</v>
      </c>
      <c r="C204" s="10" t="s">
        <v>532</v>
      </c>
      <c r="D204" s="10">
        <v>22620</v>
      </c>
      <c r="E204" s="9">
        <v>591401997802</v>
      </c>
      <c r="F204" t="s">
        <v>560</v>
      </c>
      <c r="G204" t="s">
        <v>534</v>
      </c>
      <c r="I204" t="s">
        <v>818</v>
      </c>
      <c r="J204">
        <v>9021</v>
      </c>
      <c r="K204" t="s">
        <v>529</v>
      </c>
      <c r="L204" t="s">
        <v>530</v>
      </c>
      <c r="M204" t="s">
        <v>530</v>
      </c>
      <c r="N204" t="s">
        <v>531</v>
      </c>
      <c r="O204" t="s">
        <v>531</v>
      </c>
      <c r="P204" t="s">
        <v>530</v>
      </c>
      <c r="Q204" s="5">
        <f t="shared" si="9"/>
        <v>1</v>
      </c>
      <c r="R204" s="8" t="str">
        <f t="shared" si="10"/>
        <v>5914019978029021</v>
      </c>
      <c r="S204" s="8" t="str">
        <f>VLOOKUP(R204,'RSU Provider 14-15'!Q:Q,1,)</f>
        <v>5914019978029021</v>
      </c>
      <c r="T204" s="8" t="e">
        <f>VLOOKUP(R204,#REF!,1,)</f>
        <v>#REF!</v>
      </c>
      <c r="U204" s="11" t="s">
        <v>817</v>
      </c>
      <c r="V204" s="8" t="e">
        <f>VLOOKUP(E204,#REF!,1,FALSE)</f>
        <v>#REF!</v>
      </c>
      <c r="W204" t="str">
        <f>VLOOKUP(R204,[2]Sheet1!$H$1:$H$65536,1,FALSE)</f>
        <v>5914019978029021</v>
      </c>
      <c r="Y204" t="str">
        <f t="shared" si="11"/>
        <v>CENTER FOR DISCOVERY, INC. (--Program Code: 9021</v>
      </c>
      <c r="Z204" s="9">
        <v>10802880007</v>
      </c>
      <c r="AA204" t="s">
        <v>531</v>
      </c>
      <c r="AB204" t="s">
        <v>531</v>
      </c>
    </row>
    <row r="205" spans="1:28" x14ac:dyDescent="0.25">
      <c r="A205" s="10">
        <v>4</v>
      </c>
      <c r="B205" s="10">
        <v>1516</v>
      </c>
      <c r="C205" s="10" t="s">
        <v>527</v>
      </c>
      <c r="D205" s="10">
        <v>20670</v>
      </c>
      <c r="E205" s="9">
        <v>620600996004</v>
      </c>
      <c r="F205" t="s">
        <v>364</v>
      </c>
      <c r="G205" t="s">
        <v>542</v>
      </c>
      <c r="I205" t="s">
        <v>818</v>
      </c>
      <c r="J205">
        <v>9000</v>
      </c>
      <c r="K205" t="s">
        <v>529</v>
      </c>
      <c r="L205" t="s">
        <v>530</v>
      </c>
      <c r="M205" t="s">
        <v>530</v>
      </c>
      <c r="N205" t="s">
        <v>531</v>
      </c>
      <c r="O205" t="s">
        <v>531</v>
      </c>
      <c r="P205" t="s">
        <v>530</v>
      </c>
      <c r="Q205" s="5">
        <f t="shared" si="9"/>
        <v>1</v>
      </c>
      <c r="R205" s="8" t="str">
        <f t="shared" si="10"/>
        <v>6206009960049000</v>
      </c>
      <c r="S205" s="8" t="str">
        <f>VLOOKUP(R205,'RSU Provider 14-15'!Q:Q,1,)</f>
        <v>6206009960049000</v>
      </c>
      <c r="T205" s="8" t="e">
        <f>VLOOKUP(R205,#REF!,1,)</f>
        <v>#REF!</v>
      </c>
      <c r="U205" s="11" t="s">
        <v>817</v>
      </c>
      <c r="V205" s="8" t="e">
        <f>VLOOKUP(E205,#REF!,1,FALSE)</f>
        <v>#REF!</v>
      </c>
      <c r="W205" t="str">
        <f>VLOOKUP(R205,[2]Sheet1!$H$1:$H$65536,1,FALSE)</f>
        <v>6206009960049000</v>
      </c>
      <c r="Y205" t="str">
        <f t="shared" si="11"/>
        <v>CENTER FOR SPECTRUM SERVICES--Program Code: 9000</v>
      </c>
      <c r="Z205" s="9">
        <v>10402880287</v>
      </c>
      <c r="AA205" t="s">
        <v>531</v>
      </c>
      <c r="AB205" t="s">
        <v>531</v>
      </c>
    </row>
    <row r="206" spans="1:28" x14ac:dyDescent="0.25">
      <c r="A206" s="10">
        <v>4</v>
      </c>
      <c r="B206" s="10">
        <v>1516</v>
      </c>
      <c r="C206" s="10" t="s">
        <v>532</v>
      </c>
      <c r="D206" s="10">
        <v>24240</v>
      </c>
      <c r="E206" s="9">
        <v>661905997804</v>
      </c>
      <c r="F206" t="s">
        <v>561</v>
      </c>
      <c r="G206" t="s">
        <v>539</v>
      </c>
      <c r="I206" t="s">
        <v>818</v>
      </c>
      <c r="J206">
        <v>9000</v>
      </c>
      <c r="K206" t="s">
        <v>529</v>
      </c>
      <c r="L206" t="s">
        <v>530</v>
      </c>
      <c r="M206" t="s">
        <v>530</v>
      </c>
      <c r="N206" t="s">
        <v>531</v>
      </c>
      <c r="O206" t="s">
        <v>531</v>
      </c>
      <c r="P206" t="s">
        <v>530</v>
      </c>
      <c r="Q206" s="5">
        <f t="shared" si="9"/>
        <v>1</v>
      </c>
      <c r="R206" s="8" t="str">
        <f t="shared" si="10"/>
        <v>6619059978049000</v>
      </c>
      <c r="S206" s="8" t="str">
        <f>VLOOKUP(R206,'RSU Provider 14-15'!Q:Q,1,)</f>
        <v>6619059978049000</v>
      </c>
      <c r="T206" s="8" t="e">
        <f>VLOOKUP(R206,#REF!,1,)</f>
        <v>#REF!</v>
      </c>
      <c r="U206" s="11" t="s">
        <v>817</v>
      </c>
      <c r="V206" s="8" t="e">
        <f>VLOOKUP(E206,#REF!,1,FALSE)</f>
        <v>#REF!</v>
      </c>
      <c r="W206" t="str">
        <f>VLOOKUP(R206,[2]Sheet1!$H$1:$H$65536,1,FALSE)</f>
        <v>6619059978049000</v>
      </c>
      <c r="Y206" t="str">
        <f t="shared" si="11"/>
        <v>CEREBRAL PALSY OF WESTCHESTE--Program Code: 9000</v>
      </c>
      <c r="Z206" s="9">
        <v>10402880287</v>
      </c>
      <c r="AA206" t="s">
        <v>531</v>
      </c>
      <c r="AB206" t="s">
        <v>531</v>
      </c>
    </row>
    <row r="207" spans="1:28" x14ac:dyDescent="0.25">
      <c r="A207" s="10">
        <v>4</v>
      </c>
      <c r="B207" s="10">
        <v>1516</v>
      </c>
      <c r="C207" s="10" t="s">
        <v>532</v>
      </c>
      <c r="D207" s="10">
        <v>24240</v>
      </c>
      <c r="E207" s="9">
        <v>661905997804</v>
      </c>
      <c r="F207" t="s">
        <v>561</v>
      </c>
      <c r="G207" t="s">
        <v>539</v>
      </c>
      <c r="I207" t="s">
        <v>818</v>
      </c>
      <c r="J207">
        <v>9100</v>
      </c>
      <c r="K207" t="s">
        <v>529</v>
      </c>
      <c r="L207" t="s">
        <v>531</v>
      </c>
      <c r="M207" t="s">
        <v>530</v>
      </c>
      <c r="N207" t="s">
        <v>530</v>
      </c>
      <c r="O207" t="s">
        <v>531</v>
      </c>
      <c r="P207" t="s">
        <v>530</v>
      </c>
      <c r="Q207" s="5">
        <f t="shared" si="9"/>
        <v>3</v>
      </c>
      <c r="R207" s="8" t="str">
        <f t="shared" si="10"/>
        <v>6619059978049100</v>
      </c>
      <c r="S207" s="8" t="str">
        <f>VLOOKUP(R207,'RSU Provider 14-15'!Q:Q,1,)</f>
        <v>6619059978049100</v>
      </c>
      <c r="T207" s="8" t="e">
        <f>VLOOKUP(R207,#REF!,1,)</f>
        <v>#REF!</v>
      </c>
      <c r="U207" s="11" t="s">
        <v>817</v>
      </c>
      <c r="V207" s="8" t="e">
        <f>VLOOKUP(E207,#REF!,1,FALSE)</f>
        <v>#REF!</v>
      </c>
      <c r="W207" t="str">
        <f>VLOOKUP(R207,[2]Sheet1!$H$1:$H$65536,1,FALSE)</f>
        <v>6619059978049100</v>
      </c>
      <c r="Y207" t="str">
        <f t="shared" si="11"/>
        <v>CEREBRAL PALSY OF WESTCHESTE--Program Code: 9100</v>
      </c>
      <c r="Z207" s="9">
        <v>10402880287</v>
      </c>
      <c r="AA207" t="s">
        <v>531</v>
      </c>
      <c r="AB207" t="s">
        <v>531</v>
      </c>
    </row>
    <row r="208" spans="1:28" x14ac:dyDescent="0.25">
      <c r="A208" s="10">
        <v>4</v>
      </c>
      <c r="B208" s="10">
        <v>1516</v>
      </c>
      <c r="C208" s="10" t="s">
        <v>532</v>
      </c>
      <c r="D208" s="10">
        <v>24240</v>
      </c>
      <c r="E208" s="9">
        <v>661905997804</v>
      </c>
      <c r="F208" t="s">
        <v>561</v>
      </c>
      <c r="G208" t="s">
        <v>539</v>
      </c>
      <c r="I208" t="s">
        <v>818</v>
      </c>
      <c r="J208">
        <v>9160</v>
      </c>
      <c r="K208" t="s">
        <v>529</v>
      </c>
      <c r="L208" t="s">
        <v>531</v>
      </c>
      <c r="M208" t="s">
        <v>530</v>
      </c>
      <c r="N208" t="s">
        <v>530</v>
      </c>
      <c r="O208" t="s">
        <v>530</v>
      </c>
      <c r="P208" t="s">
        <v>531</v>
      </c>
      <c r="Q208" s="5">
        <f t="shared" si="9"/>
        <v>4</v>
      </c>
      <c r="R208" s="8" t="str">
        <f t="shared" si="10"/>
        <v>6619059978049160</v>
      </c>
      <c r="S208" s="8" t="str">
        <f>VLOOKUP(R208,'RSU Provider 14-15'!Q:Q,1,)</f>
        <v>6619059978049160</v>
      </c>
      <c r="T208" s="8" t="e">
        <f>VLOOKUP(R208,#REF!,1,)</f>
        <v>#REF!</v>
      </c>
      <c r="U208" s="11" t="s">
        <v>817</v>
      </c>
      <c r="V208" s="8" t="e">
        <f>VLOOKUP(E208,#REF!,1,FALSE)</f>
        <v>#REF!</v>
      </c>
      <c r="W208" t="str">
        <f>VLOOKUP(R208,[2]Sheet1!$H$1:$H$65536,1,FALSE)</f>
        <v>6619059978049160</v>
      </c>
      <c r="Y208" t="str">
        <f t="shared" si="11"/>
        <v>CEREBRAL PALSY OF WESTCHESTE--Program Code: 9160</v>
      </c>
      <c r="Z208" s="9">
        <v>620803880221</v>
      </c>
      <c r="AA208" t="s">
        <v>531</v>
      </c>
      <c r="AB208" t="s">
        <v>531</v>
      </c>
    </row>
    <row r="209" spans="1:28" x14ac:dyDescent="0.25">
      <c r="A209" s="10">
        <v>4</v>
      </c>
      <c r="B209" s="10">
        <v>1516</v>
      </c>
      <c r="C209" s="10" t="s">
        <v>527</v>
      </c>
      <c r="D209" s="10">
        <v>11280</v>
      </c>
      <c r="E209" s="9">
        <v>342900880127</v>
      </c>
      <c r="F209" t="s">
        <v>618</v>
      </c>
      <c r="G209" t="s">
        <v>540</v>
      </c>
      <c r="I209" t="s">
        <v>818</v>
      </c>
      <c r="J209">
        <v>9100</v>
      </c>
      <c r="K209" t="s">
        <v>529</v>
      </c>
      <c r="L209" t="s">
        <v>531</v>
      </c>
      <c r="M209" t="s">
        <v>530</v>
      </c>
      <c r="N209" t="s">
        <v>530</v>
      </c>
      <c r="O209" t="s">
        <v>531</v>
      </c>
      <c r="P209" t="s">
        <v>530</v>
      </c>
      <c r="Q209" s="5">
        <f t="shared" si="9"/>
        <v>3</v>
      </c>
      <c r="R209" s="8" t="str">
        <f t="shared" si="10"/>
        <v>3429008801279100</v>
      </c>
      <c r="S209" s="8" t="str">
        <f>VLOOKUP(R209,'RSU Provider 14-15'!Q:Q,1,)</f>
        <v>3429008801279100</v>
      </c>
      <c r="T209" s="8" t="e">
        <f>VLOOKUP(R209,#REF!,1,)</f>
        <v>#REF!</v>
      </c>
      <c r="U209" s="11" t="s">
        <v>817</v>
      </c>
      <c r="V209" s="8" t="e">
        <f>VLOOKUP(E209,#REF!,1,FALSE)</f>
        <v>#REF!</v>
      </c>
      <c r="W209" t="str">
        <f>VLOOKUP(R209,[2]Sheet1!$H$1:$H$65536,1,FALSE)</f>
        <v>3429008801279100</v>
      </c>
      <c r="Y209" t="str">
        <f t="shared" si="11"/>
        <v>CHARLES DREW(Qns Cty Ed for--Program Code: 9100</v>
      </c>
      <c r="Z209" s="9">
        <v>620803880221</v>
      </c>
      <c r="AA209" t="s">
        <v>531</v>
      </c>
      <c r="AB209" t="s">
        <v>531</v>
      </c>
    </row>
    <row r="210" spans="1:28" x14ac:dyDescent="0.25">
      <c r="A210" s="10">
        <v>4</v>
      </c>
      <c r="B210" s="10">
        <v>1516</v>
      </c>
      <c r="C210" s="10" t="s">
        <v>527</v>
      </c>
      <c r="D210" s="10">
        <v>11280</v>
      </c>
      <c r="E210" s="9">
        <v>342900880127</v>
      </c>
      <c r="F210" t="s">
        <v>618</v>
      </c>
      <c r="G210" t="s">
        <v>540</v>
      </c>
      <c r="I210" t="s">
        <v>818</v>
      </c>
      <c r="J210">
        <v>9160</v>
      </c>
      <c r="K210" t="s">
        <v>529</v>
      </c>
      <c r="L210" t="s">
        <v>531</v>
      </c>
      <c r="M210" t="s">
        <v>530</v>
      </c>
      <c r="N210" t="s">
        <v>530</v>
      </c>
      <c r="O210" t="s">
        <v>530</v>
      </c>
      <c r="P210" t="s">
        <v>531</v>
      </c>
      <c r="Q210" s="5">
        <f t="shared" si="9"/>
        <v>4</v>
      </c>
      <c r="R210" s="8" t="str">
        <f t="shared" si="10"/>
        <v>3429008801279160</v>
      </c>
      <c r="S210" s="8" t="str">
        <f>VLOOKUP(R210,'RSU Provider 14-15'!Q:Q,1,)</f>
        <v>3429008801279160</v>
      </c>
      <c r="T210" s="8" t="e">
        <f>VLOOKUP(R210,#REF!,1,)</f>
        <v>#REF!</v>
      </c>
      <c r="U210" s="11" t="s">
        <v>817</v>
      </c>
      <c r="V210" s="8" t="e">
        <f>VLOOKUP(E210,#REF!,1,FALSE)</f>
        <v>#REF!</v>
      </c>
      <c r="W210" t="str">
        <f>VLOOKUP(R210,[2]Sheet1!$H$1:$H$65536,1,FALSE)</f>
        <v>3429008801279160</v>
      </c>
      <c r="Y210" t="str">
        <f t="shared" si="11"/>
        <v>CHARLES DREW(Qns Cty Ed for--Program Code: 9160</v>
      </c>
      <c r="Z210" s="9">
        <v>620803880221</v>
      </c>
      <c r="AA210" t="s">
        <v>531</v>
      </c>
      <c r="AB210" t="s">
        <v>531</v>
      </c>
    </row>
    <row r="211" spans="1:28" x14ac:dyDescent="0.25">
      <c r="A211" s="10">
        <v>4</v>
      </c>
      <c r="B211" s="10">
        <v>1516</v>
      </c>
      <c r="C211" s="10" t="s">
        <v>527</v>
      </c>
      <c r="D211" s="10">
        <v>11240</v>
      </c>
      <c r="E211" s="9">
        <v>140203998069</v>
      </c>
      <c r="F211" t="s">
        <v>411</v>
      </c>
      <c r="G211" t="s">
        <v>562</v>
      </c>
      <c r="I211" t="s">
        <v>818</v>
      </c>
      <c r="J211">
        <v>9001</v>
      </c>
      <c r="K211" t="s">
        <v>529</v>
      </c>
      <c r="L211" t="s">
        <v>530</v>
      </c>
      <c r="M211" t="s">
        <v>530</v>
      </c>
      <c r="N211" t="s">
        <v>531</v>
      </c>
      <c r="O211" t="s">
        <v>531</v>
      </c>
      <c r="P211" t="s">
        <v>530</v>
      </c>
      <c r="Q211" s="5">
        <f t="shared" si="9"/>
        <v>1</v>
      </c>
      <c r="R211" s="8" t="str">
        <f t="shared" si="10"/>
        <v>1402039980699001</v>
      </c>
      <c r="S211" s="8" t="str">
        <f>VLOOKUP(R211,'RSU Provider 14-15'!Q:Q,1,)</f>
        <v>1402039980699001</v>
      </c>
      <c r="T211" s="8" t="e">
        <f>VLOOKUP(R211,#REF!,1,)</f>
        <v>#REF!</v>
      </c>
      <c r="U211" s="11" t="s">
        <v>817</v>
      </c>
      <c r="V211" s="8" t="e">
        <f>VLOOKUP(E211,#REF!,1,FALSE)</f>
        <v>#REF!</v>
      </c>
      <c r="W211" t="str">
        <f>VLOOKUP(R211,[2]Sheet1!$H$1:$H$65536,1,FALSE)</f>
        <v>1402039980699001</v>
      </c>
      <c r="Y211" t="str">
        <f t="shared" si="11"/>
        <v>CHC Learning Center--Program Code: 9001</v>
      </c>
      <c r="Z211" s="9">
        <v>800000059944</v>
      </c>
      <c r="AA211" t="s">
        <v>531</v>
      </c>
      <c r="AB211" t="s">
        <v>531</v>
      </c>
    </row>
    <row r="212" spans="1:28" x14ac:dyDescent="0.25">
      <c r="A212" s="10">
        <v>4</v>
      </c>
      <c r="B212" s="10">
        <v>1516</v>
      </c>
      <c r="C212" s="10" t="s">
        <v>527</v>
      </c>
      <c r="D212" s="10">
        <v>22870</v>
      </c>
      <c r="E212" s="9">
        <v>800000056253</v>
      </c>
      <c r="F212" t="s">
        <v>497</v>
      </c>
      <c r="G212" t="s">
        <v>562</v>
      </c>
      <c r="I212" t="s">
        <v>818</v>
      </c>
      <c r="J212">
        <v>9160</v>
      </c>
      <c r="K212" t="s">
        <v>529</v>
      </c>
      <c r="L212" t="s">
        <v>531</v>
      </c>
      <c r="M212" t="s">
        <v>530</v>
      </c>
      <c r="N212" t="s">
        <v>530</v>
      </c>
      <c r="O212" t="s">
        <v>530</v>
      </c>
      <c r="P212" t="s">
        <v>531</v>
      </c>
      <c r="Q212" s="5">
        <f t="shared" si="9"/>
        <v>4</v>
      </c>
      <c r="R212" s="8" t="str">
        <f t="shared" si="10"/>
        <v>8000000562539160</v>
      </c>
      <c r="S212" s="8" t="str">
        <f>VLOOKUP(R212,'RSU Provider 14-15'!Q:Q,1,)</f>
        <v>8000000562539160</v>
      </c>
      <c r="T212" s="8" t="e">
        <f>VLOOKUP(R212,#REF!,1,)</f>
        <v>#REF!</v>
      </c>
      <c r="U212" s="11" t="s">
        <v>817</v>
      </c>
      <c r="V212" s="8" t="e">
        <f>VLOOKUP(E212,#REF!,1,FALSE)</f>
        <v>#REF!</v>
      </c>
      <c r="W212" t="str">
        <f>VLOOKUP(R212,[2]Sheet1!$H$1:$H$65536,1,FALSE)</f>
        <v>8000000562539160</v>
      </c>
      <c r="Y212" t="str">
        <f t="shared" si="11"/>
        <v>CHILD DEVELOPMENT COUNCIL--Program Code: 9160</v>
      </c>
      <c r="Z212" s="9">
        <v>310100880066</v>
      </c>
      <c r="AA212" t="s">
        <v>531</v>
      </c>
      <c r="AB212" t="s">
        <v>531</v>
      </c>
    </row>
    <row r="213" spans="1:28" x14ac:dyDescent="0.25">
      <c r="A213" s="10">
        <v>4</v>
      </c>
      <c r="B213" s="10">
        <v>1516</v>
      </c>
      <c r="C213" s="10" t="s">
        <v>527</v>
      </c>
      <c r="D213" s="10">
        <v>22870</v>
      </c>
      <c r="E213" s="9">
        <v>800000056253</v>
      </c>
      <c r="F213" t="s">
        <v>497</v>
      </c>
      <c r="G213" t="s">
        <v>562</v>
      </c>
      <c r="I213" t="s">
        <v>818</v>
      </c>
      <c r="J213">
        <v>9165</v>
      </c>
      <c r="K213" t="s">
        <v>529</v>
      </c>
      <c r="L213" t="s">
        <v>531</v>
      </c>
      <c r="M213" t="s">
        <v>530</v>
      </c>
      <c r="N213" t="s">
        <v>530</v>
      </c>
      <c r="O213" t="s">
        <v>530</v>
      </c>
      <c r="P213" t="s">
        <v>531</v>
      </c>
      <c r="Q213" s="5">
        <f t="shared" si="9"/>
        <v>4</v>
      </c>
      <c r="R213" s="8" t="str">
        <f t="shared" si="10"/>
        <v>8000000562539165</v>
      </c>
      <c r="S213" s="8" t="str">
        <f>VLOOKUP(R213,'RSU Provider 14-15'!Q:Q,1,)</f>
        <v>8000000562539165</v>
      </c>
      <c r="T213" s="8" t="e">
        <f>VLOOKUP(R213,#REF!,1,)</f>
        <v>#REF!</v>
      </c>
      <c r="U213" s="11" t="s">
        <v>817</v>
      </c>
      <c r="V213" s="8" t="e">
        <f>VLOOKUP(E213,#REF!,1,FALSE)</f>
        <v>#REF!</v>
      </c>
      <c r="W213" t="str">
        <f>VLOOKUP(R213,[2]Sheet1!$H$1:$H$65536,1,FALSE)</f>
        <v>8000000562539165</v>
      </c>
      <c r="Y213" t="str">
        <f t="shared" si="11"/>
        <v>CHILD DEVELOPMENT COUNCIL--Program Code: 9165</v>
      </c>
      <c r="Z213" s="9">
        <v>800000055533</v>
      </c>
      <c r="AA213" t="s">
        <v>531</v>
      </c>
      <c r="AB213" t="s">
        <v>531</v>
      </c>
    </row>
    <row r="214" spans="1:28" x14ac:dyDescent="0.25">
      <c r="A214" s="14">
        <v>4</v>
      </c>
      <c r="B214" s="14">
        <v>1516</v>
      </c>
      <c r="C214" s="14" t="s">
        <v>527</v>
      </c>
      <c r="D214" s="14">
        <v>27570</v>
      </c>
      <c r="E214" s="15">
        <v>580301880003</v>
      </c>
      <c r="F214" s="16" t="s">
        <v>796</v>
      </c>
      <c r="G214" s="16" t="s">
        <v>542</v>
      </c>
      <c r="H214" s="16"/>
      <c r="I214" s="16" t="s">
        <v>818</v>
      </c>
      <c r="J214" s="16">
        <v>9160</v>
      </c>
      <c r="K214" s="16" t="s">
        <v>529</v>
      </c>
      <c r="L214" s="16" t="s">
        <v>531</v>
      </c>
      <c r="M214" s="16" t="s">
        <v>530</v>
      </c>
      <c r="N214" s="16" t="s">
        <v>530</v>
      </c>
      <c r="O214" s="16" t="s">
        <v>530</v>
      </c>
      <c r="P214" s="16" t="s">
        <v>531</v>
      </c>
      <c r="Q214" s="17">
        <f t="shared" si="9"/>
        <v>4</v>
      </c>
      <c r="R214" s="18" t="str">
        <f t="shared" si="10"/>
        <v>5803018800039160</v>
      </c>
      <c r="S214" s="18" t="e">
        <f>VLOOKUP(R214,'RSU Provider 14-15'!Q:Q,1,)</f>
        <v>#N/A</v>
      </c>
      <c r="T214" s="18" t="e">
        <f>VLOOKUP(R214,#REF!,1,)</f>
        <v>#REF!</v>
      </c>
      <c r="U214" s="19" t="s">
        <v>817</v>
      </c>
      <c r="V214" s="18" t="e">
        <f>VLOOKUP(E214,#REF!,1,FALSE)</f>
        <v>#REF!</v>
      </c>
      <c r="W214" s="16" t="str">
        <f>VLOOKUP(R214,[2]Sheet1!$H$1:$H$65536,1,FALSE)</f>
        <v>5803018800039160</v>
      </c>
      <c r="Y214" t="str">
        <f t="shared" si="11"/>
        <v>CHILD DEVELOPMENT CTR OF HAM--Program Code: 9160</v>
      </c>
      <c r="Z214" s="9">
        <v>800000055533</v>
      </c>
      <c r="AA214" t="s">
        <v>531</v>
      </c>
      <c r="AB214" t="s">
        <v>531</v>
      </c>
    </row>
    <row r="215" spans="1:28" x14ac:dyDescent="0.25">
      <c r="A215" s="14">
        <v>4</v>
      </c>
      <c r="B215" s="14">
        <v>1516</v>
      </c>
      <c r="C215" s="14" t="s">
        <v>532</v>
      </c>
      <c r="D215" s="14">
        <v>23690</v>
      </c>
      <c r="E215" s="15">
        <v>342800990081</v>
      </c>
      <c r="F215" s="16" t="s">
        <v>619</v>
      </c>
      <c r="G215" s="16" t="s">
        <v>545</v>
      </c>
      <c r="H215" s="16"/>
      <c r="I215" s="16" t="s">
        <v>818</v>
      </c>
      <c r="J215" s="16">
        <v>9100</v>
      </c>
      <c r="K215" s="16" t="s">
        <v>529</v>
      </c>
      <c r="L215" s="16" t="s">
        <v>531</v>
      </c>
      <c r="M215" s="16" t="s">
        <v>530</v>
      </c>
      <c r="N215" s="16" t="s">
        <v>530</v>
      </c>
      <c r="O215" s="16" t="s">
        <v>531</v>
      </c>
      <c r="P215" s="16" t="s">
        <v>530</v>
      </c>
      <c r="Q215" s="17">
        <f t="shared" si="9"/>
        <v>3</v>
      </c>
      <c r="R215" s="18" t="str">
        <f t="shared" si="10"/>
        <v>3428009900819100</v>
      </c>
      <c r="S215" s="18" t="str">
        <f>VLOOKUP(R215,'RSU Provider 14-15'!Q:Q,1,)</f>
        <v>3428009900819100</v>
      </c>
      <c r="T215" s="18" t="e">
        <f>VLOOKUP(R215,#REF!,1,)</f>
        <v>#REF!</v>
      </c>
      <c r="U215" s="19" t="s">
        <v>817</v>
      </c>
      <c r="V215" s="18" t="e">
        <f>VLOOKUP(E215,#REF!,1,FALSE)</f>
        <v>#REF!</v>
      </c>
      <c r="W215" s="16" t="str">
        <f>VLOOKUP(R215,[2]Sheet1!$H$1:$H$65536,1,FALSE)</f>
        <v>3428009900819100</v>
      </c>
      <c r="Y215" t="str">
        <f t="shared" si="11"/>
        <v>CHILD DVLPMNT CTR - VIS IMPA--Program Code: 9100</v>
      </c>
      <c r="Z215" s="9">
        <v>800000055533</v>
      </c>
      <c r="AA215" t="s">
        <v>531</v>
      </c>
      <c r="AB215" t="s">
        <v>531</v>
      </c>
    </row>
    <row r="216" spans="1:28" x14ac:dyDescent="0.25">
      <c r="A216" s="10">
        <v>4</v>
      </c>
      <c r="B216" s="10">
        <v>1516</v>
      </c>
      <c r="C216" s="10" t="s">
        <v>532</v>
      </c>
      <c r="D216" s="10">
        <v>23690</v>
      </c>
      <c r="E216" s="9">
        <v>342800990081</v>
      </c>
      <c r="F216" t="s">
        <v>619</v>
      </c>
      <c r="G216" t="s">
        <v>545</v>
      </c>
      <c r="I216" t="s">
        <v>818</v>
      </c>
      <c r="J216">
        <v>9160</v>
      </c>
      <c r="K216" t="s">
        <v>529</v>
      </c>
      <c r="L216" t="s">
        <v>531</v>
      </c>
      <c r="M216" t="s">
        <v>530</v>
      </c>
      <c r="N216" t="s">
        <v>530</v>
      </c>
      <c r="O216" t="s">
        <v>530</v>
      </c>
      <c r="P216" t="s">
        <v>531</v>
      </c>
      <c r="Q216" s="5">
        <f t="shared" si="9"/>
        <v>4</v>
      </c>
      <c r="R216" s="8" t="str">
        <f t="shared" si="10"/>
        <v>3428009900819160</v>
      </c>
      <c r="S216" s="8" t="str">
        <f>VLOOKUP(R216,'RSU Provider 14-15'!Q:Q,1,)</f>
        <v>3428009900819160</v>
      </c>
      <c r="T216" s="8" t="e">
        <f>VLOOKUP(R216,#REF!,1,)</f>
        <v>#REF!</v>
      </c>
      <c r="U216" s="11" t="s">
        <v>817</v>
      </c>
      <c r="V216" s="8" t="e">
        <f>VLOOKUP(E216,#REF!,1,FALSE)</f>
        <v>#REF!</v>
      </c>
      <c r="W216" t="str">
        <f>VLOOKUP(R216,[2]Sheet1!$H$1:$H$65536,1,FALSE)</f>
        <v>3428009900819160</v>
      </c>
      <c r="Y216" t="str">
        <f t="shared" si="11"/>
        <v>CHILD DVLPMNT CTR - VIS IMPA--Program Code: 9160</v>
      </c>
      <c r="Z216" s="9">
        <v>800000055533</v>
      </c>
      <c r="AA216" t="s">
        <v>531</v>
      </c>
      <c r="AB216" t="s">
        <v>531</v>
      </c>
    </row>
    <row r="217" spans="1:28" x14ac:dyDescent="0.25">
      <c r="A217" s="10">
        <v>4</v>
      </c>
      <c r="B217" s="10">
        <v>1516</v>
      </c>
      <c r="C217" s="10" t="s">
        <v>527</v>
      </c>
      <c r="D217" s="10">
        <v>11390</v>
      </c>
      <c r="E217" s="9">
        <v>530600880330</v>
      </c>
      <c r="F217" t="s">
        <v>620</v>
      </c>
      <c r="G217" t="s">
        <v>571</v>
      </c>
      <c r="I217" t="s">
        <v>818</v>
      </c>
      <c r="J217">
        <v>9100</v>
      </c>
      <c r="K217" t="s">
        <v>529</v>
      </c>
      <c r="L217" t="s">
        <v>531</v>
      </c>
      <c r="M217" t="s">
        <v>530</v>
      </c>
      <c r="N217" t="s">
        <v>530</v>
      </c>
      <c r="O217" t="s">
        <v>531</v>
      </c>
      <c r="P217" t="s">
        <v>530</v>
      </c>
      <c r="Q217" s="5">
        <f t="shared" si="9"/>
        <v>3</v>
      </c>
      <c r="R217" s="8" t="str">
        <f t="shared" si="10"/>
        <v>5306008803309100</v>
      </c>
      <c r="S217" s="8" t="str">
        <f>VLOOKUP(R217,'RSU Provider 14-15'!Q:Q,1,)</f>
        <v>5306008803309100</v>
      </c>
      <c r="T217" s="8" t="e">
        <f>VLOOKUP(R217,#REF!,1,)</f>
        <v>#REF!</v>
      </c>
      <c r="U217" s="11" t="s">
        <v>817</v>
      </c>
      <c r="V217" s="8" t="e">
        <f>VLOOKUP(E217,#REF!,1,FALSE)</f>
        <v>#REF!</v>
      </c>
      <c r="W217" t="str">
        <f>VLOOKUP(R217,[2]Sheet1!$H$1:$H$65536,1,FALSE)</f>
        <v>5306008803309100</v>
      </c>
      <c r="Y217" t="str">
        <f t="shared" si="11"/>
        <v>CHILD PROGRAM &amp; FAMILY RESOU--Program Code: 9100</v>
      </c>
      <c r="Z217" s="9">
        <v>800000055533</v>
      </c>
      <c r="AA217" t="s">
        <v>531</v>
      </c>
      <c r="AB217" t="s">
        <v>531</v>
      </c>
    </row>
    <row r="218" spans="1:28" x14ac:dyDescent="0.25">
      <c r="A218" s="10">
        <v>4</v>
      </c>
      <c r="B218" s="10">
        <v>1516</v>
      </c>
      <c r="C218" s="10" t="s">
        <v>527</v>
      </c>
      <c r="D218" s="10">
        <v>11390</v>
      </c>
      <c r="E218" s="9">
        <v>530600880330</v>
      </c>
      <c r="F218" t="s">
        <v>620</v>
      </c>
      <c r="G218" t="s">
        <v>571</v>
      </c>
      <c r="I218" t="s">
        <v>818</v>
      </c>
      <c r="J218">
        <v>9160</v>
      </c>
      <c r="K218" t="s">
        <v>529</v>
      </c>
      <c r="L218" t="s">
        <v>531</v>
      </c>
      <c r="M218" t="s">
        <v>530</v>
      </c>
      <c r="N218" t="s">
        <v>530</v>
      </c>
      <c r="O218" t="s">
        <v>530</v>
      </c>
      <c r="P218" t="s">
        <v>531</v>
      </c>
      <c r="Q218" s="5">
        <f t="shared" si="9"/>
        <v>4</v>
      </c>
      <c r="R218" s="8" t="str">
        <f t="shared" si="10"/>
        <v>5306008803309160</v>
      </c>
      <c r="S218" s="8" t="str">
        <f>VLOOKUP(R218,'RSU Provider 14-15'!Q:Q,1,)</f>
        <v>5306008803309160</v>
      </c>
      <c r="T218" s="8" t="e">
        <f>VLOOKUP(R218,#REF!,1,)</f>
        <v>#REF!</v>
      </c>
      <c r="U218" s="11" t="s">
        <v>817</v>
      </c>
      <c r="V218" s="8" t="e">
        <f>VLOOKUP(E218,#REF!,1,FALSE)</f>
        <v>#REF!</v>
      </c>
      <c r="W218" t="str">
        <f>VLOOKUP(R218,[2]Sheet1!$H$1:$H$65536,1,FALSE)</f>
        <v>5306008803309160</v>
      </c>
      <c r="Y218" t="str">
        <f t="shared" si="11"/>
        <v>CHILD PROGRAM &amp; FAMILY RESOU--Program Code: 9160</v>
      </c>
      <c r="Z218" s="9">
        <v>353100998212</v>
      </c>
      <c r="AA218" t="s">
        <v>531</v>
      </c>
      <c r="AB218" t="s">
        <v>531</v>
      </c>
    </row>
    <row r="219" spans="1:28" x14ac:dyDescent="0.25">
      <c r="A219" s="10">
        <v>4</v>
      </c>
      <c r="B219" s="10">
        <v>1516</v>
      </c>
      <c r="C219" s="10" t="s">
        <v>527</v>
      </c>
      <c r="D219" s="10">
        <v>11390</v>
      </c>
      <c r="E219" s="9">
        <v>530600880330</v>
      </c>
      <c r="F219" t="s">
        <v>620</v>
      </c>
      <c r="G219" t="s">
        <v>571</v>
      </c>
      <c r="I219" t="s">
        <v>818</v>
      </c>
      <c r="J219">
        <v>9165</v>
      </c>
      <c r="K219" t="s">
        <v>529</v>
      </c>
      <c r="L219" t="s">
        <v>531</v>
      </c>
      <c r="M219" t="s">
        <v>530</v>
      </c>
      <c r="N219" t="s">
        <v>530</v>
      </c>
      <c r="O219" t="s">
        <v>530</v>
      </c>
      <c r="P219" t="s">
        <v>531</v>
      </c>
      <c r="Q219" s="5">
        <f t="shared" si="9"/>
        <v>4</v>
      </c>
      <c r="R219" s="8" t="str">
        <f t="shared" si="10"/>
        <v>5306008803309165</v>
      </c>
      <c r="S219" s="8" t="str">
        <f>VLOOKUP(R219,'RSU Provider 14-15'!Q:Q,1,)</f>
        <v>5306008803309165</v>
      </c>
      <c r="T219" s="8" t="e">
        <f>VLOOKUP(R219,#REF!,1,)</f>
        <v>#REF!</v>
      </c>
      <c r="U219" s="11" t="s">
        <v>817</v>
      </c>
      <c r="V219" s="8" t="e">
        <f>VLOOKUP(E219,#REF!,1,FALSE)</f>
        <v>#REF!</v>
      </c>
      <c r="W219" t="str">
        <f>VLOOKUP(R219,[2]Sheet1!$H$1:$H$65536,1,FALSE)</f>
        <v>5306008803309165</v>
      </c>
      <c r="Y219" t="str">
        <f t="shared" si="11"/>
        <v>CHILD PROGRAM &amp; FAMILY RESOU--Program Code: 9165</v>
      </c>
      <c r="Z219" s="9">
        <v>353100998212</v>
      </c>
      <c r="AA219" t="s">
        <v>531</v>
      </c>
      <c r="AB219" t="s">
        <v>531</v>
      </c>
    </row>
    <row r="220" spans="1:28" x14ac:dyDescent="0.25">
      <c r="A220" s="10">
        <v>4</v>
      </c>
      <c r="B220" s="10">
        <v>1516</v>
      </c>
      <c r="C220" s="10" t="s">
        <v>527</v>
      </c>
      <c r="D220" s="10">
        <v>11310</v>
      </c>
      <c r="E220" s="9">
        <v>310200998057</v>
      </c>
      <c r="F220" t="s">
        <v>396</v>
      </c>
      <c r="G220" t="s">
        <v>563</v>
      </c>
      <c r="I220" t="s">
        <v>818</v>
      </c>
      <c r="J220">
        <v>9000</v>
      </c>
      <c r="K220" t="s">
        <v>529</v>
      </c>
      <c r="L220" t="s">
        <v>530</v>
      </c>
      <c r="M220" t="s">
        <v>530</v>
      </c>
      <c r="N220" t="s">
        <v>531</v>
      </c>
      <c r="O220" t="s">
        <v>531</v>
      </c>
      <c r="P220" t="s">
        <v>530</v>
      </c>
      <c r="Q220" s="5">
        <f t="shared" si="9"/>
        <v>1</v>
      </c>
      <c r="R220" s="8" t="str">
        <f t="shared" si="10"/>
        <v>3102009980579000</v>
      </c>
      <c r="S220" s="8" t="str">
        <f>VLOOKUP(R220,'RSU Provider 14-15'!Q:Q,1,)</f>
        <v>3102009980579000</v>
      </c>
      <c r="T220" s="8" t="e">
        <f>VLOOKUP(R220,#REF!,1,)</f>
        <v>#REF!</v>
      </c>
      <c r="U220" s="11" t="s">
        <v>817</v>
      </c>
      <c r="V220" s="8" t="e">
        <f>VLOOKUP(E220,#REF!,1,FALSE)</f>
        <v>#REF!</v>
      </c>
      <c r="W220" t="str">
        <f>VLOOKUP(R220,[2]Sheet1!$H$1:$H$65536,1,FALSE)</f>
        <v>3102009980579000</v>
      </c>
      <c r="Y220" t="str">
        <f t="shared" si="11"/>
        <v>CHILD SCHOOL (THE)--Program Code: 9000</v>
      </c>
      <c r="Z220" s="9">
        <v>140600880265</v>
      </c>
      <c r="AA220" t="s">
        <v>531</v>
      </c>
      <c r="AB220" t="s">
        <v>531</v>
      </c>
    </row>
    <row r="221" spans="1:28" x14ac:dyDescent="0.25">
      <c r="A221" s="10">
        <v>4</v>
      </c>
      <c r="B221" s="10">
        <v>1516</v>
      </c>
      <c r="C221" s="10" t="s">
        <v>527</v>
      </c>
      <c r="D221" s="10">
        <v>11320</v>
      </c>
      <c r="E221" s="9">
        <v>353100880224</v>
      </c>
      <c r="F221" t="s">
        <v>463</v>
      </c>
      <c r="G221" t="s">
        <v>571</v>
      </c>
      <c r="I221" t="s">
        <v>818</v>
      </c>
      <c r="J221">
        <v>9100</v>
      </c>
      <c r="K221" t="s">
        <v>529</v>
      </c>
      <c r="L221" t="s">
        <v>531</v>
      </c>
      <c r="M221" t="s">
        <v>530</v>
      </c>
      <c r="N221" t="s">
        <v>530</v>
      </c>
      <c r="O221" t="s">
        <v>531</v>
      </c>
      <c r="P221" t="s">
        <v>530</v>
      </c>
      <c r="Q221" s="5">
        <f t="shared" si="9"/>
        <v>3</v>
      </c>
      <c r="R221" s="8" t="str">
        <f t="shared" si="10"/>
        <v>3531008802249100</v>
      </c>
      <c r="S221" s="8" t="str">
        <f>VLOOKUP(R221,'RSU Provider 14-15'!Q:Q,1,)</f>
        <v>3531008802249100</v>
      </c>
      <c r="T221" s="8" t="e">
        <f>VLOOKUP(R221,#REF!,1,)</f>
        <v>#REF!</v>
      </c>
      <c r="U221" s="11" t="s">
        <v>817</v>
      </c>
      <c r="V221" s="8" t="e">
        <f>VLOOKUP(E221,#REF!,1,FALSE)</f>
        <v>#REF!</v>
      </c>
      <c r="W221" t="str">
        <f>VLOOKUP(R221,[2]Sheet1!$H$1:$H$65536,1,FALSE)</f>
        <v>3531008802249100</v>
      </c>
      <c r="Y221" t="str">
        <f t="shared" si="11"/>
        <v>CHILD STUDY CENTER--Program Code: 9100</v>
      </c>
      <c r="Z221" s="9">
        <v>140600880265</v>
      </c>
      <c r="AA221" t="s">
        <v>531</v>
      </c>
      <c r="AB221" t="s">
        <v>531</v>
      </c>
    </row>
    <row r="222" spans="1:28" x14ac:dyDescent="0.25">
      <c r="A222" s="10">
        <v>4</v>
      </c>
      <c r="B222" s="10">
        <v>1516</v>
      </c>
      <c r="C222" s="10" t="s">
        <v>527</v>
      </c>
      <c r="D222" s="10">
        <v>11320</v>
      </c>
      <c r="E222" s="9">
        <v>353100880224</v>
      </c>
      <c r="F222" t="s">
        <v>463</v>
      </c>
      <c r="G222" t="s">
        <v>571</v>
      </c>
      <c r="I222" t="s">
        <v>818</v>
      </c>
      <c r="J222">
        <v>9160</v>
      </c>
      <c r="K222" t="s">
        <v>529</v>
      </c>
      <c r="L222" t="s">
        <v>531</v>
      </c>
      <c r="M222" t="s">
        <v>530</v>
      </c>
      <c r="N222" t="s">
        <v>530</v>
      </c>
      <c r="O222" t="s">
        <v>530</v>
      </c>
      <c r="P222" t="s">
        <v>531</v>
      </c>
      <c r="Q222" s="5">
        <f t="shared" si="9"/>
        <v>4</v>
      </c>
      <c r="R222" s="8" t="str">
        <f t="shared" si="10"/>
        <v>3531008802249160</v>
      </c>
      <c r="S222" s="8" t="str">
        <f>VLOOKUP(R222,'RSU Provider 14-15'!Q:Q,1,)</f>
        <v>3531008802249160</v>
      </c>
      <c r="T222" s="8" t="e">
        <f>VLOOKUP(R222,#REF!,1,)</f>
        <v>#REF!</v>
      </c>
      <c r="U222" s="11" t="s">
        <v>817</v>
      </c>
      <c r="V222" s="8" t="e">
        <f>VLOOKUP(E222,#REF!,1,FALSE)</f>
        <v>#REF!</v>
      </c>
      <c r="W222" t="str">
        <f>VLOOKUP(R222,[2]Sheet1!$H$1:$H$65536,1,FALSE)</f>
        <v>3531008802249160</v>
      </c>
      <c r="Y222" t="str">
        <f t="shared" si="11"/>
        <v>CHILD STUDY CENTER--Program Code: 9160</v>
      </c>
      <c r="Z222" s="9">
        <v>421800997437</v>
      </c>
      <c r="AA222" t="s">
        <v>531</v>
      </c>
      <c r="AB222" t="s">
        <v>531</v>
      </c>
    </row>
    <row r="223" spans="1:28" x14ac:dyDescent="0.25">
      <c r="A223" s="10">
        <v>4</v>
      </c>
      <c r="B223" s="10">
        <v>1516</v>
      </c>
      <c r="C223" s="10" t="s">
        <v>527</v>
      </c>
      <c r="D223" s="10">
        <v>25590</v>
      </c>
      <c r="E223" s="9">
        <v>353100880035</v>
      </c>
      <c r="F223" t="s">
        <v>621</v>
      </c>
      <c r="G223" t="s">
        <v>534</v>
      </c>
      <c r="I223" t="s">
        <v>818</v>
      </c>
      <c r="J223">
        <v>9100</v>
      </c>
      <c r="K223" t="s">
        <v>529</v>
      </c>
      <c r="L223" t="s">
        <v>531</v>
      </c>
      <c r="M223" t="s">
        <v>530</v>
      </c>
      <c r="N223" t="s">
        <v>530</v>
      </c>
      <c r="O223" t="s">
        <v>531</v>
      </c>
      <c r="P223" t="s">
        <v>530</v>
      </c>
      <c r="Q223" s="5">
        <f t="shared" si="9"/>
        <v>3</v>
      </c>
      <c r="R223" s="8" t="str">
        <f t="shared" si="10"/>
        <v>3531008800359100</v>
      </c>
      <c r="S223" s="8" t="str">
        <f>VLOOKUP(R223,'RSU Provider 14-15'!Q:Q,1,)</f>
        <v>3531008800359100</v>
      </c>
      <c r="T223" s="8" t="e">
        <f>VLOOKUP(R223,#REF!,1,)</f>
        <v>#REF!</v>
      </c>
      <c r="U223" s="11" t="s">
        <v>817</v>
      </c>
      <c r="V223" s="8" t="e">
        <f>VLOOKUP(E223,#REF!,1,FALSE)</f>
        <v>#REF!</v>
      </c>
      <c r="W223" t="str">
        <f>VLOOKUP(R223,[2]Sheet1!$H$1:$H$65536,1,FALSE)</f>
        <v>3531008800359100</v>
      </c>
      <c r="Y223" t="str">
        <f t="shared" si="11"/>
        <v>CHILDREN AT PLAY EARLY INTER--Program Code: 9100</v>
      </c>
      <c r="Z223" s="9">
        <v>142601997712</v>
      </c>
      <c r="AA223" t="s">
        <v>531</v>
      </c>
      <c r="AB223" t="s">
        <v>531</v>
      </c>
    </row>
    <row r="224" spans="1:28" x14ac:dyDescent="0.25">
      <c r="A224" s="10">
        <v>4</v>
      </c>
      <c r="B224" s="10">
        <v>1516</v>
      </c>
      <c r="C224" s="10" t="s">
        <v>527</v>
      </c>
      <c r="D224" s="10">
        <v>25590</v>
      </c>
      <c r="E224" s="9">
        <v>353100880035</v>
      </c>
      <c r="F224" t="s">
        <v>621</v>
      </c>
      <c r="G224" t="s">
        <v>534</v>
      </c>
      <c r="I224" t="s">
        <v>818</v>
      </c>
      <c r="J224">
        <v>9115</v>
      </c>
      <c r="K224" t="s">
        <v>529</v>
      </c>
      <c r="L224" t="s">
        <v>531</v>
      </c>
      <c r="M224" t="s">
        <v>530</v>
      </c>
      <c r="N224" t="s">
        <v>530</v>
      </c>
      <c r="O224" t="s">
        <v>531</v>
      </c>
      <c r="P224" t="s">
        <v>530</v>
      </c>
      <c r="Q224" s="5">
        <f t="shared" si="9"/>
        <v>3</v>
      </c>
      <c r="R224" s="8" t="str">
        <f t="shared" si="10"/>
        <v>3531008800359115</v>
      </c>
      <c r="S224" s="8" t="str">
        <f>VLOOKUP(R224,'RSU Provider 14-15'!Q:Q,1,)</f>
        <v>3531008800359115</v>
      </c>
      <c r="T224" s="8" t="e">
        <f>VLOOKUP(R224,#REF!,1,)</f>
        <v>#REF!</v>
      </c>
      <c r="U224" s="11" t="s">
        <v>817</v>
      </c>
      <c r="V224" s="8" t="e">
        <f>VLOOKUP(E224,#REF!,1,FALSE)</f>
        <v>#REF!</v>
      </c>
      <c r="W224" t="str">
        <f>VLOOKUP(R224,[2]Sheet1!$H$1:$H$65536,1,FALSE)</f>
        <v>3531008800359115</v>
      </c>
      <c r="Y224" t="str">
        <f t="shared" si="11"/>
        <v>CHILDREN AT PLAY EARLY INTER--Program Code: 9115</v>
      </c>
      <c r="Z224" s="9">
        <v>142601997712</v>
      </c>
      <c r="AA224" t="s">
        <v>531</v>
      </c>
      <c r="AB224" t="s">
        <v>531</v>
      </c>
    </row>
    <row r="225" spans="1:28" x14ac:dyDescent="0.25">
      <c r="A225" s="14">
        <v>4</v>
      </c>
      <c r="B225" s="14">
        <v>1516</v>
      </c>
      <c r="C225" s="14" t="s">
        <v>527</v>
      </c>
      <c r="D225" s="14">
        <v>26710</v>
      </c>
      <c r="E225" s="15">
        <v>331700880042</v>
      </c>
      <c r="F225" s="16" t="s">
        <v>622</v>
      </c>
      <c r="G225" s="16" t="s">
        <v>545</v>
      </c>
      <c r="H225" s="16"/>
      <c r="I225" s="16" t="s">
        <v>818</v>
      </c>
      <c r="J225" s="16">
        <v>9100</v>
      </c>
      <c r="K225" s="16" t="s">
        <v>529</v>
      </c>
      <c r="L225" s="16" t="s">
        <v>531</v>
      </c>
      <c r="M225" s="16" t="s">
        <v>530</v>
      </c>
      <c r="N225" s="16" t="s">
        <v>530</v>
      </c>
      <c r="O225" s="16" t="s">
        <v>531</v>
      </c>
      <c r="P225" s="16" t="s">
        <v>530</v>
      </c>
      <c r="Q225" s="17">
        <f t="shared" si="9"/>
        <v>3</v>
      </c>
      <c r="R225" s="18" t="str">
        <f t="shared" si="10"/>
        <v>3317008800429100</v>
      </c>
      <c r="S225" s="18" t="str">
        <f>VLOOKUP(R225,'RSU Provider 14-15'!Q:Q,1,)</f>
        <v>3317008800429100</v>
      </c>
      <c r="T225" s="18" t="e">
        <f>VLOOKUP(R225,#REF!,1,)</f>
        <v>#REF!</v>
      </c>
      <c r="U225" s="19" t="s">
        <v>817</v>
      </c>
      <c r="V225" s="18" t="e">
        <f>VLOOKUP(E225,#REF!,1,FALSE)</f>
        <v>#REF!</v>
      </c>
      <c r="W225" s="16" t="str">
        <f>VLOOKUP(R225,[2]Sheet1!$H$1:$H$65536,1,FALSE)</f>
        <v>3317008800429100</v>
      </c>
      <c r="Y225" t="str">
        <f t="shared" si="11"/>
        <v>CHILDREN`S CENTER FOR EARLY--Program Code: 9100</v>
      </c>
      <c r="Z225" s="9">
        <v>142601997712</v>
      </c>
      <c r="AA225" t="s">
        <v>531</v>
      </c>
      <c r="AB225" t="s">
        <v>531</v>
      </c>
    </row>
    <row r="226" spans="1:28" x14ac:dyDescent="0.25">
      <c r="A226" s="14">
        <v>4</v>
      </c>
      <c r="B226" s="14">
        <v>1516</v>
      </c>
      <c r="C226" s="14" t="s">
        <v>527</v>
      </c>
      <c r="D226" s="14">
        <v>26710</v>
      </c>
      <c r="E226" s="15">
        <v>331700880042</v>
      </c>
      <c r="F226" s="16" t="s">
        <v>622</v>
      </c>
      <c r="G226" s="16" t="s">
        <v>545</v>
      </c>
      <c r="H226" s="16"/>
      <c r="I226" s="16" t="s">
        <v>818</v>
      </c>
      <c r="J226" s="16">
        <v>9115</v>
      </c>
      <c r="K226" s="16" t="s">
        <v>529</v>
      </c>
      <c r="L226" s="16" t="s">
        <v>531</v>
      </c>
      <c r="M226" s="16" t="s">
        <v>530</v>
      </c>
      <c r="N226" s="16" t="s">
        <v>530</v>
      </c>
      <c r="O226" s="16" t="s">
        <v>531</v>
      </c>
      <c r="P226" s="16" t="s">
        <v>530</v>
      </c>
      <c r="Q226" s="17">
        <f t="shared" si="9"/>
        <v>3</v>
      </c>
      <c r="R226" s="18" t="str">
        <f t="shared" si="10"/>
        <v>3317008800429115</v>
      </c>
      <c r="S226" s="18" t="str">
        <f>VLOOKUP(R226,'RSU Provider 14-15'!Q:Q,1,)</f>
        <v>3317008800429115</v>
      </c>
      <c r="T226" s="18" t="e">
        <f>VLOOKUP(R226,#REF!,1,)</f>
        <v>#REF!</v>
      </c>
      <c r="U226" s="19" t="s">
        <v>817</v>
      </c>
      <c r="V226" s="18" t="e">
        <f>VLOOKUP(E226,#REF!,1,FALSE)</f>
        <v>#REF!</v>
      </c>
      <c r="W226" s="16" t="str">
        <f>VLOOKUP(R226,[2]Sheet1!$H$1:$H$65536,1,FALSE)</f>
        <v>3317008800429115</v>
      </c>
      <c r="Y226" t="str">
        <f t="shared" si="11"/>
        <v>CHILDREN`S CENTER FOR EARLY--Program Code: 9115</v>
      </c>
      <c r="Z226" s="9">
        <v>800000056080</v>
      </c>
      <c r="AA226" t="s">
        <v>531</v>
      </c>
      <c r="AB226" t="s">
        <v>531</v>
      </c>
    </row>
    <row r="227" spans="1:28" x14ac:dyDescent="0.25">
      <c r="A227" s="14">
        <v>4</v>
      </c>
      <c r="B227" s="14">
        <v>1516</v>
      </c>
      <c r="C227" s="14" t="s">
        <v>527</v>
      </c>
      <c r="D227" s="14">
        <v>26710</v>
      </c>
      <c r="E227" s="15">
        <v>331700880042</v>
      </c>
      <c r="F227" s="16" t="s">
        <v>622</v>
      </c>
      <c r="G227" s="16" t="s">
        <v>545</v>
      </c>
      <c r="H227" s="16"/>
      <c r="I227" s="16" t="s">
        <v>818</v>
      </c>
      <c r="J227" s="16">
        <v>9165</v>
      </c>
      <c r="K227" s="16" t="s">
        <v>529</v>
      </c>
      <c r="L227" s="16" t="s">
        <v>531</v>
      </c>
      <c r="M227" s="16" t="s">
        <v>530</v>
      </c>
      <c r="N227" s="16" t="s">
        <v>530</v>
      </c>
      <c r="O227" s="16" t="s">
        <v>530</v>
      </c>
      <c r="P227" s="16" t="s">
        <v>531</v>
      </c>
      <c r="Q227" s="17">
        <f t="shared" si="9"/>
        <v>4</v>
      </c>
      <c r="R227" s="18" t="str">
        <f t="shared" si="10"/>
        <v>3317008800429165</v>
      </c>
      <c r="S227" s="18" t="str">
        <f>VLOOKUP(R227,'RSU Provider 14-15'!Q:Q,1,)</f>
        <v>3317008800429165</v>
      </c>
      <c r="T227" s="18" t="e">
        <f>VLOOKUP(R227,#REF!,1,)</f>
        <v>#REF!</v>
      </c>
      <c r="U227" s="19" t="s">
        <v>817</v>
      </c>
      <c r="V227" s="18" t="e">
        <f>VLOOKUP(E227,#REF!,1,FALSE)</f>
        <v>#REF!</v>
      </c>
      <c r="W227" s="16" t="str">
        <f>VLOOKUP(R227,[2]Sheet1!$H$1:$H$65536,1,FALSE)</f>
        <v>3317008800429165</v>
      </c>
      <c r="Y227" t="str">
        <f t="shared" si="11"/>
        <v>CHILDREN`S CENTER FOR EARLY--Program Code: 9165</v>
      </c>
      <c r="Z227" s="9">
        <v>800000056080</v>
      </c>
      <c r="AA227" t="s">
        <v>531</v>
      </c>
      <c r="AB227" t="s">
        <v>531</v>
      </c>
    </row>
    <row r="228" spans="1:28" x14ac:dyDescent="0.25">
      <c r="A228" s="10">
        <v>4</v>
      </c>
      <c r="B228" s="10">
        <v>1516</v>
      </c>
      <c r="C228" s="10" t="s">
        <v>527</v>
      </c>
      <c r="D228" s="10">
        <v>11350</v>
      </c>
      <c r="E228" s="9">
        <v>30701998858</v>
      </c>
      <c r="F228" t="s">
        <v>564</v>
      </c>
      <c r="G228" t="s">
        <v>558</v>
      </c>
      <c r="I228" t="s">
        <v>818</v>
      </c>
      <c r="J228">
        <v>9000</v>
      </c>
      <c r="K228" t="s">
        <v>529</v>
      </c>
      <c r="L228" t="s">
        <v>530</v>
      </c>
      <c r="M228" t="s">
        <v>530</v>
      </c>
      <c r="N228" t="s">
        <v>531</v>
      </c>
      <c r="O228" t="s">
        <v>531</v>
      </c>
      <c r="P228" t="s">
        <v>530</v>
      </c>
      <c r="Q228" s="5">
        <f t="shared" si="9"/>
        <v>1</v>
      </c>
      <c r="R228" s="8" t="str">
        <f t="shared" si="10"/>
        <v>307019988589000</v>
      </c>
      <c r="S228" s="8" t="str">
        <f>VLOOKUP(R228,'RSU Provider 14-15'!Q:Q,1,)</f>
        <v>307019988589000</v>
      </c>
      <c r="T228" s="8" t="e">
        <f>VLOOKUP(R228,#REF!,1,)</f>
        <v>#REF!</v>
      </c>
      <c r="U228" s="11" t="s">
        <v>817</v>
      </c>
      <c r="V228" s="8" t="e">
        <f>VLOOKUP(E228,#REF!,1,FALSE)</f>
        <v>#REF!</v>
      </c>
      <c r="W228" t="str">
        <f>VLOOKUP(R228,[2]Sheet1!$H$1:$H$65536,1,FALSE)</f>
        <v>307019988589000</v>
      </c>
      <c r="Y228" t="str">
        <f t="shared" si="11"/>
        <v>CHILDREN`S HOME OF WYOMING C--Program Code: 9000</v>
      </c>
      <c r="Z228" s="9">
        <v>610600998060</v>
      </c>
      <c r="AA228" t="s">
        <v>531</v>
      </c>
      <c r="AB228" t="s">
        <v>531</v>
      </c>
    </row>
    <row r="229" spans="1:28" x14ac:dyDescent="0.25">
      <c r="A229" s="10">
        <v>4</v>
      </c>
      <c r="B229" s="10">
        <v>1516</v>
      </c>
      <c r="C229" s="10" t="s">
        <v>527</v>
      </c>
      <c r="D229" s="10">
        <v>11380</v>
      </c>
      <c r="E229" s="9">
        <v>30701998080</v>
      </c>
      <c r="F229" t="s">
        <v>565</v>
      </c>
      <c r="G229" t="s">
        <v>538</v>
      </c>
      <c r="I229" t="s">
        <v>818</v>
      </c>
      <c r="J229">
        <v>9000</v>
      </c>
      <c r="K229" t="s">
        <v>529</v>
      </c>
      <c r="L229" t="s">
        <v>530</v>
      </c>
      <c r="M229" t="s">
        <v>530</v>
      </c>
      <c r="N229" t="s">
        <v>531</v>
      </c>
      <c r="O229" t="s">
        <v>531</v>
      </c>
      <c r="P229" t="s">
        <v>530</v>
      </c>
      <c r="Q229" s="5">
        <f t="shared" si="9"/>
        <v>1</v>
      </c>
      <c r="R229" s="8" t="str">
        <f t="shared" si="10"/>
        <v>307019980809000</v>
      </c>
      <c r="S229" s="8" t="str">
        <f>VLOOKUP(R229,'RSU Provider 14-15'!Q:Q,1,)</f>
        <v>307019980809000</v>
      </c>
      <c r="T229" s="8" t="e">
        <f>VLOOKUP(R229,#REF!,1,)</f>
        <v>#REF!</v>
      </c>
      <c r="U229" s="11" t="s">
        <v>817</v>
      </c>
      <c r="V229" s="8" t="e">
        <f>VLOOKUP(E229,#REF!,1,FALSE)</f>
        <v>#REF!</v>
      </c>
      <c r="W229" t="str">
        <f>VLOOKUP(R229,[2]Sheet1!$H$1:$H$65536,1,FALSE)</f>
        <v>307019980809000</v>
      </c>
      <c r="Y229" t="str">
        <f t="shared" si="11"/>
        <v>CHILDREN`S UNIT FOR TREATMEN--Program Code: 9000</v>
      </c>
      <c r="Z229" s="9">
        <v>662300880413</v>
      </c>
      <c r="AA229" t="s">
        <v>531</v>
      </c>
      <c r="AB229" t="s">
        <v>531</v>
      </c>
    </row>
    <row r="230" spans="1:28" x14ac:dyDescent="0.25">
      <c r="A230" s="10">
        <v>4</v>
      </c>
      <c r="B230" s="10">
        <v>1516</v>
      </c>
      <c r="C230" s="10" t="s">
        <v>527</v>
      </c>
      <c r="D230" s="10">
        <v>11380</v>
      </c>
      <c r="E230" s="9">
        <v>30701998080</v>
      </c>
      <c r="F230" t="s">
        <v>565</v>
      </c>
      <c r="G230" t="s">
        <v>538</v>
      </c>
      <c r="I230" t="s">
        <v>818</v>
      </c>
      <c r="J230">
        <v>9100</v>
      </c>
      <c r="K230" t="s">
        <v>529</v>
      </c>
      <c r="L230" t="s">
        <v>531</v>
      </c>
      <c r="M230" t="s">
        <v>530</v>
      </c>
      <c r="N230" t="s">
        <v>530</v>
      </c>
      <c r="O230" t="s">
        <v>531</v>
      </c>
      <c r="P230" t="s">
        <v>530</v>
      </c>
      <c r="Q230" s="5">
        <f t="shared" si="9"/>
        <v>3</v>
      </c>
      <c r="R230" s="8" t="str">
        <f t="shared" si="10"/>
        <v>307019980809100</v>
      </c>
      <c r="S230" s="8" t="str">
        <f>VLOOKUP(R230,'RSU Provider 14-15'!Q:Q,1,)</f>
        <v>307019980809100</v>
      </c>
      <c r="T230" s="8" t="e">
        <f>VLOOKUP(R230,#REF!,1,)</f>
        <v>#REF!</v>
      </c>
      <c r="U230" s="11" t="s">
        <v>817</v>
      </c>
      <c r="V230" s="8" t="e">
        <f>VLOOKUP(E230,#REF!,1,FALSE)</f>
        <v>#REF!</v>
      </c>
      <c r="W230" t="str">
        <f>VLOOKUP(R230,[2]Sheet1!$H$1:$H$65536,1,FALSE)</f>
        <v>307019980809100</v>
      </c>
      <c r="Y230" t="str">
        <f t="shared" si="11"/>
        <v>CHILDREN`S UNIT FOR TREATMEN--Program Code: 9100</v>
      </c>
      <c r="Z230" s="9">
        <v>662300880413</v>
      </c>
      <c r="AA230" t="s">
        <v>531</v>
      </c>
      <c r="AB230" t="s">
        <v>531</v>
      </c>
    </row>
    <row r="231" spans="1:28" x14ac:dyDescent="0.25">
      <c r="A231" s="10">
        <v>4</v>
      </c>
      <c r="B231" s="10">
        <v>1516</v>
      </c>
      <c r="C231" s="10" t="s">
        <v>527</v>
      </c>
      <c r="D231" s="10">
        <v>11340</v>
      </c>
      <c r="E231" s="9">
        <v>620600997425</v>
      </c>
      <c r="F231" t="s">
        <v>566</v>
      </c>
      <c r="G231" t="s">
        <v>545</v>
      </c>
      <c r="I231" t="s">
        <v>818</v>
      </c>
      <c r="J231">
        <v>9002</v>
      </c>
      <c r="K231" t="s">
        <v>529</v>
      </c>
      <c r="L231" t="s">
        <v>530</v>
      </c>
      <c r="M231" t="s">
        <v>530</v>
      </c>
      <c r="N231" t="s">
        <v>531</v>
      </c>
      <c r="O231" t="s">
        <v>531</v>
      </c>
      <c r="P231" t="s">
        <v>530</v>
      </c>
      <c r="Q231" s="5">
        <f t="shared" si="9"/>
        <v>1</v>
      </c>
      <c r="R231" s="8" t="str">
        <f t="shared" si="10"/>
        <v>6206009974259002</v>
      </c>
      <c r="S231" s="8" t="str">
        <f>VLOOKUP(R231,'RSU Provider 14-15'!Q:Q,1,)</f>
        <v>6206009974259002</v>
      </c>
      <c r="T231" s="8" t="e">
        <f>VLOOKUP(R231,#REF!,1,)</f>
        <v>#REF!</v>
      </c>
      <c r="U231" s="11" t="s">
        <v>817</v>
      </c>
      <c r="V231" s="8" t="e">
        <f>VLOOKUP(E231,#REF!,1,FALSE)</f>
        <v>#REF!</v>
      </c>
      <c r="W231" t="str">
        <f>VLOOKUP(R231,[2]Sheet1!$H$1:$H$65536,1,FALSE)</f>
        <v>6206009974259002</v>
      </c>
      <c r="Y231" t="str">
        <f t="shared" si="11"/>
        <v>CHILDRENS HOME OF KINGSTON,--Program Code: 9002</v>
      </c>
      <c r="Z231" s="9">
        <v>662300880413</v>
      </c>
      <c r="AA231" t="s">
        <v>531</v>
      </c>
      <c r="AB231" t="s">
        <v>531</v>
      </c>
    </row>
    <row r="232" spans="1:28" x14ac:dyDescent="0.25">
      <c r="A232" s="10">
        <v>4</v>
      </c>
      <c r="B232" s="10">
        <v>1516</v>
      </c>
      <c r="C232" s="10" t="s">
        <v>527</v>
      </c>
      <c r="D232" s="10">
        <v>11400</v>
      </c>
      <c r="E232" s="9">
        <v>310200997852</v>
      </c>
      <c r="F232" t="s">
        <v>395</v>
      </c>
      <c r="G232" t="s">
        <v>538</v>
      </c>
      <c r="I232" t="s">
        <v>818</v>
      </c>
      <c r="J232">
        <v>9000</v>
      </c>
      <c r="K232" t="s">
        <v>529</v>
      </c>
      <c r="L232" t="s">
        <v>530</v>
      </c>
      <c r="M232" t="s">
        <v>530</v>
      </c>
      <c r="N232" t="s">
        <v>531</v>
      </c>
      <c r="O232" t="s">
        <v>531</v>
      </c>
      <c r="P232" t="s">
        <v>530</v>
      </c>
      <c r="Q232" s="5">
        <f t="shared" si="9"/>
        <v>1</v>
      </c>
      <c r="R232" s="8" t="str">
        <f t="shared" si="10"/>
        <v>3102009978529000</v>
      </c>
      <c r="S232" s="8" t="str">
        <f>VLOOKUP(R232,'RSU Provider 14-15'!Q:Q,1,)</f>
        <v>3102009978529000</v>
      </c>
      <c r="T232" s="8" t="e">
        <f>VLOOKUP(R232,#REF!,1,)</f>
        <v>#REF!</v>
      </c>
      <c r="U232" s="11" t="s">
        <v>817</v>
      </c>
      <c r="V232" s="8" t="e">
        <f>VLOOKUP(E232,#REF!,1,FALSE)</f>
        <v>#REF!</v>
      </c>
      <c r="W232" t="str">
        <f>VLOOKUP(R232,[2]Sheet1!$H$1:$H$65536,1,FALSE)</f>
        <v>3102009978529000</v>
      </c>
      <c r="Y232" t="str">
        <f t="shared" si="11"/>
        <v>CHURCHILL SCHOOL (THE)--Program Code: 9000</v>
      </c>
      <c r="Z232" s="9">
        <v>662300880413</v>
      </c>
      <c r="AA232" t="s">
        <v>531</v>
      </c>
      <c r="AB232" t="s">
        <v>531</v>
      </c>
    </row>
    <row r="233" spans="1:28" x14ac:dyDescent="0.25">
      <c r="A233" s="10">
        <v>4</v>
      </c>
      <c r="B233" s="10">
        <v>1516</v>
      </c>
      <c r="C233" s="10" t="s">
        <v>527</v>
      </c>
      <c r="D233" s="10">
        <v>41630</v>
      </c>
      <c r="E233" s="9">
        <v>310200880004</v>
      </c>
      <c r="F233" t="s">
        <v>485</v>
      </c>
      <c r="G233" t="s">
        <v>545</v>
      </c>
      <c r="I233" t="s">
        <v>818</v>
      </c>
      <c r="J233">
        <v>9100</v>
      </c>
      <c r="K233" t="s">
        <v>529</v>
      </c>
      <c r="L233" t="s">
        <v>531</v>
      </c>
      <c r="M233" t="s">
        <v>530</v>
      </c>
      <c r="N233" t="s">
        <v>530</v>
      </c>
      <c r="O233" t="s">
        <v>531</v>
      </c>
      <c r="P233" t="s">
        <v>530</v>
      </c>
      <c r="Q233" s="5">
        <f t="shared" si="9"/>
        <v>3</v>
      </c>
      <c r="R233" s="8" t="str">
        <f t="shared" si="10"/>
        <v>3102008800049100</v>
      </c>
      <c r="S233" s="8" t="str">
        <f>VLOOKUP(R233,'RSU Provider 14-15'!Q:Q,1,)</f>
        <v>3102008800049100</v>
      </c>
      <c r="T233" s="8" t="e">
        <f>VLOOKUP(R233,#REF!,1,)</f>
        <v>#REF!</v>
      </c>
      <c r="U233" s="11" t="s">
        <v>817</v>
      </c>
      <c r="V233" s="8" t="e">
        <f>VLOOKUP(E233,#REF!,1,FALSE)</f>
        <v>#REF!</v>
      </c>
      <c r="W233" t="str">
        <f>VLOOKUP(R233,[2]Sheet1!$H$1:$H$65536,1,FALSE)</f>
        <v>3102008800049100</v>
      </c>
      <c r="Y233" t="str">
        <f t="shared" si="11"/>
        <v>CLARKE SCHOOL FOR THE DEAF--Program Code: 9100</v>
      </c>
      <c r="Z233" s="9">
        <v>800000058305</v>
      </c>
      <c r="AA233" t="s">
        <v>531</v>
      </c>
      <c r="AB233" t="s">
        <v>531</v>
      </c>
    </row>
    <row r="234" spans="1:28" x14ac:dyDescent="0.25">
      <c r="A234" s="10">
        <v>4</v>
      </c>
      <c r="B234" s="10">
        <v>1516</v>
      </c>
      <c r="C234" s="10" t="s">
        <v>527</v>
      </c>
      <c r="D234" s="10">
        <v>41630</v>
      </c>
      <c r="E234" s="9">
        <v>310200880004</v>
      </c>
      <c r="F234" t="s">
        <v>485</v>
      </c>
      <c r="G234" t="s">
        <v>545</v>
      </c>
      <c r="I234" t="s">
        <v>818</v>
      </c>
      <c r="J234">
        <v>9160</v>
      </c>
      <c r="K234" t="s">
        <v>529</v>
      </c>
      <c r="L234" t="s">
        <v>531</v>
      </c>
      <c r="M234" t="s">
        <v>530</v>
      </c>
      <c r="N234" t="s">
        <v>530</v>
      </c>
      <c r="O234" t="s">
        <v>530</v>
      </c>
      <c r="P234" t="s">
        <v>531</v>
      </c>
      <c r="Q234" s="5">
        <f t="shared" si="9"/>
        <v>4</v>
      </c>
      <c r="R234" s="8" t="str">
        <f t="shared" si="10"/>
        <v>3102008800049160</v>
      </c>
      <c r="S234" s="8" t="str">
        <f>VLOOKUP(R234,'RSU Provider 14-15'!Q:Q,1,)</f>
        <v>3102008800049160</v>
      </c>
      <c r="T234" s="8" t="e">
        <f>VLOOKUP(R234,#REF!,1,)</f>
        <v>#REF!</v>
      </c>
      <c r="U234" s="11" t="s">
        <v>817</v>
      </c>
      <c r="V234" s="8" t="e">
        <f>VLOOKUP(E234,#REF!,1,FALSE)</f>
        <v>#REF!</v>
      </c>
      <c r="W234" t="str">
        <f>VLOOKUP(R234,[2]Sheet1!$H$1:$H$65536,1,FALSE)</f>
        <v>3102008800049160</v>
      </c>
      <c r="Y234" t="str">
        <f t="shared" si="11"/>
        <v>CLARKE SCHOOL FOR THE DEAF--Program Code: 9160</v>
      </c>
      <c r="Z234" s="9">
        <v>310300997763</v>
      </c>
      <c r="AA234" t="s">
        <v>531</v>
      </c>
      <c r="AB234" t="s">
        <v>531</v>
      </c>
    </row>
    <row r="235" spans="1:28" x14ac:dyDescent="0.25">
      <c r="A235" s="10">
        <v>4</v>
      </c>
      <c r="B235" s="10">
        <v>1516</v>
      </c>
      <c r="C235" s="10" t="s">
        <v>532</v>
      </c>
      <c r="D235" s="10">
        <v>40190</v>
      </c>
      <c r="E235" s="9">
        <v>661401997756</v>
      </c>
      <c r="F235" t="s">
        <v>361</v>
      </c>
      <c r="G235" t="s">
        <v>545</v>
      </c>
      <c r="H235" t="s">
        <v>556</v>
      </c>
      <c r="I235" t="s">
        <v>818</v>
      </c>
      <c r="J235">
        <v>9001</v>
      </c>
      <c r="K235" t="s">
        <v>529</v>
      </c>
      <c r="L235" t="s">
        <v>530</v>
      </c>
      <c r="M235" t="s">
        <v>530</v>
      </c>
      <c r="N235" t="s">
        <v>531</v>
      </c>
      <c r="O235" t="s">
        <v>531</v>
      </c>
      <c r="P235" t="s">
        <v>530</v>
      </c>
      <c r="Q235" s="5">
        <f t="shared" si="9"/>
        <v>1</v>
      </c>
      <c r="R235" s="8" t="str">
        <f t="shared" si="10"/>
        <v>6614019977569001</v>
      </c>
      <c r="S235" s="8" t="str">
        <f>VLOOKUP(R235,'RSU Provider 14-15'!Q:Q,1,)</f>
        <v>6614019977569001</v>
      </c>
      <c r="T235" s="8" t="e">
        <f>VLOOKUP(R235,#REF!,1,)</f>
        <v>#REF!</v>
      </c>
      <c r="U235" s="11" t="s">
        <v>817</v>
      </c>
      <c r="V235" s="8" t="e">
        <f>VLOOKUP(E235,#REF!,1,FALSE)</f>
        <v>#REF!</v>
      </c>
      <c r="W235" t="str">
        <f>VLOOKUP(R235,[2]Sheet1!$H$1:$H$65536,1,FALSE)</f>
        <v>6614019977569001</v>
      </c>
      <c r="Y235" t="str">
        <f t="shared" si="11"/>
        <v>CLEAR VIEW SCHOOL (THE)--Program Code: 9001</v>
      </c>
      <c r="Z235" s="9">
        <v>140203997682</v>
      </c>
      <c r="AA235" t="s">
        <v>531</v>
      </c>
      <c r="AB235" t="s">
        <v>531</v>
      </c>
    </row>
    <row r="236" spans="1:28" x14ac:dyDescent="0.25">
      <c r="A236" s="10">
        <v>4</v>
      </c>
      <c r="B236" s="10">
        <v>1516</v>
      </c>
      <c r="C236" s="10" t="s">
        <v>527</v>
      </c>
      <c r="D236" s="10">
        <v>28330</v>
      </c>
      <c r="E236" s="9">
        <v>353100997023</v>
      </c>
      <c r="F236" t="s">
        <v>623</v>
      </c>
      <c r="G236" t="s">
        <v>562</v>
      </c>
      <c r="I236" t="s">
        <v>818</v>
      </c>
      <c r="J236">
        <v>9100</v>
      </c>
      <c r="K236" t="s">
        <v>529</v>
      </c>
      <c r="L236" t="s">
        <v>531</v>
      </c>
      <c r="M236" t="s">
        <v>530</v>
      </c>
      <c r="N236" t="s">
        <v>530</v>
      </c>
      <c r="O236" t="s">
        <v>531</v>
      </c>
      <c r="P236" t="s">
        <v>530</v>
      </c>
      <c r="Q236" s="5">
        <f t="shared" si="9"/>
        <v>3</v>
      </c>
      <c r="R236" s="8" t="str">
        <f t="shared" si="10"/>
        <v>3531009970239100</v>
      </c>
      <c r="S236" s="8" t="str">
        <f>VLOOKUP(R236,'RSU Provider 14-15'!Q:Q,1,)</f>
        <v>3531009970239100</v>
      </c>
      <c r="T236" s="8" t="e">
        <f>VLOOKUP(R236,#REF!,1,)</f>
        <v>#REF!</v>
      </c>
      <c r="U236" s="11" t="s">
        <v>817</v>
      </c>
      <c r="V236" s="8" t="e">
        <f>VLOOKUP(E236,#REF!,1,FALSE)</f>
        <v>#REF!</v>
      </c>
      <c r="W236" t="str">
        <f>VLOOKUP(R236,[2]Sheet1!$H$1:$H$65536,1,FALSE)</f>
        <v>3531009970239100</v>
      </c>
      <c r="Y236" t="str">
        <f t="shared" si="11"/>
        <v>COMM RESOURCE CTR-DISABLED C--Program Code: 9100</v>
      </c>
      <c r="Z236" s="9">
        <v>140203997682</v>
      </c>
      <c r="AA236" t="s">
        <v>531</v>
      </c>
      <c r="AB236" t="s">
        <v>531</v>
      </c>
    </row>
    <row r="237" spans="1:28" x14ac:dyDescent="0.25">
      <c r="A237" s="10">
        <v>4</v>
      </c>
      <c r="B237" s="10">
        <v>1516</v>
      </c>
      <c r="C237" s="10" t="s">
        <v>527</v>
      </c>
      <c r="D237" s="10">
        <v>28330</v>
      </c>
      <c r="E237" s="9">
        <v>353100997023</v>
      </c>
      <c r="F237" t="s">
        <v>623</v>
      </c>
      <c r="G237" t="s">
        <v>562</v>
      </c>
      <c r="I237" t="s">
        <v>818</v>
      </c>
      <c r="J237">
        <v>9115</v>
      </c>
      <c r="K237" t="s">
        <v>529</v>
      </c>
      <c r="L237" t="s">
        <v>531</v>
      </c>
      <c r="M237" t="s">
        <v>530</v>
      </c>
      <c r="N237" t="s">
        <v>530</v>
      </c>
      <c r="O237" t="s">
        <v>531</v>
      </c>
      <c r="P237" t="s">
        <v>530</v>
      </c>
      <c r="Q237" s="5">
        <f t="shared" si="9"/>
        <v>3</v>
      </c>
      <c r="R237" s="8" t="str">
        <f t="shared" si="10"/>
        <v>3531009970239115</v>
      </c>
      <c r="S237" s="8" t="str">
        <f>VLOOKUP(R237,'RSU Provider 14-15'!Q:Q,1,)</f>
        <v>3531009970239115</v>
      </c>
      <c r="T237" s="8" t="e">
        <f>VLOOKUP(R237,#REF!,1,)</f>
        <v>#REF!</v>
      </c>
      <c r="U237" s="11" t="s">
        <v>817</v>
      </c>
      <c r="V237" s="8" t="e">
        <f>VLOOKUP(E237,#REF!,1,FALSE)</f>
        <v>#REF!</v>
      </c>
      <c r="W237" t="str">
        <f>VLOOKUP(R237,[2]Sheet1!$H$1:$H$65536,1,FALSE)</f>
        <v>3531009970239115</v>
      </c>
      <c r="Y237" t="str">
        <f t="shared" si="11"/>
        <v>COMM RESOURCE CTR-DISABLED C--Program Code: 9115</v>
      </c>
      <c r="Z237" s="9">
        <v>140203997682</v>
      </c>
      <c r="AA237" t="s">
        <v>531</v>
      </c>
      <c r="AB237" t="s">
        <v>531</v>
      </c>
    </row>
    <row r="238" spans="1:28" x14ac:dyDescent="0.25">
      <c r="A238" s="10">
        <v>4</v>
      </c>
      <c r="B238" s="10">
        <v>1516</v>
      </c>
      <c r="C238" s="10" t="s">
        <v>527</v>
      </c>
      <c r="D238" s="10">
        <v>28330</v>
      </c>
      <c r="E238" s="9">
        <v>353100997023</v>
      </c>
      <c r="F238" t="s">
        <v>623</v>
      </c>
      <c r="G238" t="s">
        <v>562</v>
      </c>
      <c r="I238" t="s">
        <v>818</v>
      </c>
      <c r="J238">
        <v>9165</v>
      </c>
      <c r="K238" t="s">
        <v>529</v>
      </c>
      <c r="L238" t="s">
        <v>531</v>
      </c>
      <c r="M238" t="s">
        <v>530</v>
      </c>
      <c r="N238" t="s">
        <v>530</v>
      </c>
      <c r="O238" t="s">
        <v>530</v>
      </c>
      <c r="P238" t="s">
        <v>531</v>
      </c>
      <c r="Q238" s="5">
        <f t="shared" si="9"/>
        <v>4</v>
      </c>
      <c r="R238" s="8" t="str">
        <f t="shared" si="10"/>
        <v>3531009970239165</v>
      </c>
      <c r="S238" s="8" t="str">
        <f>VLOOKUP(R238,'RSU Provider 14-15'!Q:Q,1,)</f>
        <v>3531009970239165</v>
      </c>
      <c r="T238" s="8" t="e">
        <f>VLOOKUP(R238,#REF!,1,)</f>
        <v>#REF!</v>
      </c>
      <c r="U238" s="11" t="s">
        <v>817</v>
      </c>
      <c r="V238" s="8" t="e">
        <f>VLOOKUP(E238,#REF!,1,FALSE)</f>
        <v>#REF!</v>
      </c>
      <c r="W238" t="str">
        <f>VLOOKUP(R238,[2]Sheet1!$H$1:$H$65536,1,FALSE)</f>
        <v>3531009970239165</v>
      </c>
      <c r="Y238" t="str">
        <f t="shared" si="11"/>
        <v>COMM RESOURCE CTR-DISABLED C--Program Code: 9165</v>
      </c>
      <c r="Z238" s="9">
        <v>610327020000</v>
      </c>
      <c r="AA238" t="s">
        <v>531</v>
      </c>
      <c r="AB238" t="s">
        <v>531</v>
      </c>
    </row>
    <row r="239" spans="1:28" x14ac:dyDescent="0.25">
      <c r="A239" s="10">
        <v>4</v>
      </c>
      <c r="B239" s="10">
        <v>1516</v>
      </c>
      <c r="C239" s="10" t="s">
        <v>527</v>
      </c>
      <c r="D239" s="10">
        <v>45770</v>
      </c>
      <c r="E239" s="9">
        <v>800000059939</v>
      </c>
      <c r="F239" t="s">
        <v>624</v>
      </c>
      <c r="G239" t="s">
        <v>528</v>
      </c>
      <c r="I239" t="s">
        <v>818</v>
      </c>
      <c r="J239">
        <v>9100</v>
      </c>
      <c r="K239" t="s">
        <v>529</v>
      </c>
      <c r="L239" t="s">
        <v>531</v>
      </c>
      <c r="M239" t="s">
        <v>530</v>
      </c>
      <c r="N239" t="s">
        <v>530</v>
      </c>
      <c r="O239" t="s">
        <v>531</v>
      </c>
      <c r="P239" t="s">
        <v>530</v>
      </c>
      <c r="Q239" s="5">
        <f t="shared" si="9"/>
        <v>3</v>
      </c>
      <c r="R239" s="8" t="str">
        <f t="shared" si="10"/>
        <v>8000000599399100</v>
      </c>
      <c r="S239" s="8" t="str">
        <f>VLOOKUP(R239,'RSU Provider 14-15'!Q:Q,1,)</f>
        <v>8000000599399100</v>
      </c>
      <c r="T239" s="8" t="e">
        <f>VLOOKUP(R239,#REF!,1,)</f>
        <v>#REF!</v>
      </c>
      <c r="U239" s="11" t="s">
        <v>817</v>
      </c>
      <c r="V239" s="8" t="e">
        <f>VLOOKUP(E239,#REF!,1,FALSE)</f>
        <v>#REF!</v>
      </c>
      <c r="W239" t="str">
        <f>VLOOKUP(R239,[2]Sheet1!$H$1:$H$65536,1,FALSE)</f>
        <v>8000000599399100</v>
      </c>
      <c r="Y239" t="str">
        <f t="shared" si="11"/>
        <v>COMPREHENSIVE KIDS DEVELOPME--Program Code: 9100</v>
      </c>
      <c r="Z239" s="9">
        <v>310200880425</v>
      </c>
      <c r="AA239" t="s">
        <v>531</v>
      </c>
      <c r="AB239" t="s">
        <v>531</v>
      </c>
    </row>
    <row r="240" spans="1:28" x14ac:dyDescent="0.25">
      <c r="A240" s="10">
        <v>4</v>
      </c>
      <c r="B240" s="10">
        <v>1516</v>
      </c>
      <c r="C240" s="10" t="s">
        <v>527</v>
      </c>
      <c r="D240" s="10">
        <v>25600</v>
      </c>
      <c r="E240" s="9">
        <v>310200880027</v>
      </c>
      <c r="F240" t="s">
        <v>687</v>
      </c>
      <c r="G240" t="s">
        <v>539</v>
      </c>
      <c r="I240" t="s">
        <v>818</v>
      </c>
      <c r="J240">
        <v>9160</v>
      </c>
      <c r="K240" t="s">
        <v>529</v>
      </c>
      <c r="L240" t="s">
        <v>531</v>
      </c>
      <c r="M240" t="s">
        <v>530</v>
      </c>
      <c r="N240" t="s">
        <v>530</v>
      </c>
      <c r="O240" t="s">
        <v>530</v>
      </c>
      <c r="P240" t="s">
        <v>531</v>
      </c>
      <c r="Q240" s="5">
        <f t="shared" si="9"/>
        <v>4</v>
      </c>
      <c r="R240" s="8" t="str">
        <f t="shared" si="10"/>
        <v>3102008800279160</v>
      </c>
      <c r="S240" s="8" t="str">
        <f>VLOOKUP(R240,'RSU Provider 14-15'!Q:Q,1,)</f>
        <v>3102008800279160</v>
      </c>
      <c r="T240" s="8" t="e">
        <f>VLOOKUP(R240,#REF!,1,)</f>
        <v>#REF!</v>
      </c>
      <c r="U240" s="11" t="s">
        <v>817</v>
      </c>
      <c r="V240" s="8" t="e">
        <f>VLOOKUP(E240,#REF!,1,FALSE)</f>
        <v>#REF!</v>
      </c>
      <c r="W240" t="str">
        <f>VLOOKUP(R240,[2]Sheet1!$H$1:$H$65536,1,FALSE)</f>
        <v>3102008800279160</v>
      </c>
      <c r="Y240" t="str">
        <f t="shared" si="11"/>
        <v>COOKE CENTER FOR LEARNING &amp;--Program Code: 9160</v>
      </c>
      <c r="Z240" s="9">
        <v>310200880425</v>
      </c>
      <c r="AA240" t="s">
        <v>531</v>
      </c>
      <c r="AB240" t="s">
        <v>531</v>
      </c>
    </row>
    <row r="241" spans="1:28" x14ac:dyDescent="0.25">
      <c r="A241" s="10">
        <v>4</v>
      </c>
      <c r="B241" s="10">
        <v>1516</v>
      </c>
      <c r="C241" s="10" t="s">
        <v>527</v>
      </c>
      <c r="D241" s="10">
        <v>29170</v>
      </c>
      <c r="E241" s="9">
        <v>530202880012</v>
      </c>
      <c r="F241" t="s">
        <v>567</v>
      </c>
      <c r="G241" t="s">
        <v>545</v>
      </c>
      <c r="I241" t="s">
        <v>818</v>
      </c>
      <c r="J241">
        <v>9000</v>
      </c>
      <c r="K241" t="s">
        <v>529</v>
      </c>
      <c r="L241" t="s">
        <v>530</v>
      </c>
      <c r="M241" t="s">
        <v>530</v>
      </c>
      <c r="N241" t="s">
        <v>531</v>
      </c>
      <c r="O241" t="s">
        <v>531</v>
      </c>
      <c r="P241" t="s">
        <v>530</v>
      </c>
      <c r="Q241" s="5">
        <f t="shared" si="9"/>
        <v>1</v>
      </c>
      <c r="R241" s="8" t="str">
        <f t="shared" si="10"/>
        <v>5302028800129000</v>
      </c>
      <c r="S241" s="8" t="str">
        <f>VLOOKUP(R241,'RSU Provider 14-15'!Q:Q,1,)</f>
        <v>5302028800129000</v>
      </c>
      <c r="T241" s="8" t="e">
        <f>VLOOKUP(R241,#REF!,1,)</f>
        <v>#REF!</v>
      </c>
      <c r="U241" s="11" t="s">
        <v>817</v>
      </c>
      <c r="V241" s="8" t="e">
        <f>VLOOKUP(E241,#REF!,1,FALSE)</f>
        <v>#REF!</v>
      </c>
      <c r="W241" t="str">
        <f>VLOOKUP(R241,[2]Sheet1!$H$1:$H$65536,1,FALSE)</f>
        <v>5302028800129000</v>
      </c>
      <c r="Y241" t="str">
        <f t="shared" si="11"/>
        <v>CROSSROADS CENTER FOR CHILDR--Program Code: 9000</v>
      </c>
      <c r="Z241" s="9">
        <v>353100880059</v>
      </c>
      <c r="AA241" t="s">
        <v>531</v>
      </c>
      <c r="AB241" t="s">
        <v>531</v>
      </c>
    </row>
    <row r="242" spans="1:28" x14ac:dyDescent="0.25">
      <c r="A242" s="10">
        <v>4</v>
      </c>
      <c r="B242" s="10">
        <v>1516</v>
      </c>
      <c r="C242" s="10" t="s">
        <v>527</v>
      </c>
      <c r="D242" s="10">
        <v>29170</v>
      </c>
      <c r="E242" s="9">
        <v>530202880012</v>
      </c>
      <c r="F242" t="s">
        <v>567</v>
      </c>
      <c r="G242" t="s">
        <v>545</v>
      </c>
      <c r="I242" t="s">
        <v>818</v>
      </c>
      <c r="J242">
        <v>9160</v>
      </c>
      <c r="K242" t="s">
        <v>529</v>
      </c>
      <c r="L242" t="s">
        <v>531</v>
      </c>
      <c r="M242" t="s">
        <v>530</v>
      </c>
      <c r="N242" t="s">
        <v>530</v>
      </c>
      <c r="O242" t="s">
        <v>530</v>
      </c>
      <c r="P242" t="s">
        <v>531</v>
      </c>
      <c r="Q242" s="5">
        <f t="shared" si="9"/>
        <v>4</v>
      </c>
      <c r="R242" s="8" t="str">
        <f t="shared" si="10"/>
        <v>5302028800129160</v>
      </c>
      <c r="S242" s="8" t="str">
        <f>VLOOKUP(R242,'RSU Provider 14-15'!Q:Q,1,)</f>
        <v>5302028800129160</v>
      </c>
      <c r="T242" s="8" t="e">
        <f>VLOOKUP(R242,#REF!,1,)</f>
        <v>#REF!</v>
      </c>
      <c r="U242" s="11" t="s">
        <v>817</v>
      </c>
      <c r="V242" s="8" t="e">
        <f>VLOOKUP(E242,#REF!,1,FALSE)</f>
        <v>#REF!</v>
      </c>
      <c r="W242" t="str">
        <f>VLOOKUP(R242,[2]Sheet1!$H$1:$H$65536,1,FALSE)</f>
        <v>5302028800129160</v>
      </c>
      <c r="Y242" t="str">
        <f t="shared" si="11"/>
        <v>CROSSROADS CENTER FOR CHILDR--Program Code: 9160</v>
      </c>
      <c r="Z242" s="9">
        <v>353100880059</v>
      </c>
      <c r="AA242" t="s">
        <v>531</v>
      </c>
      <c r="AB242" t="s">
        <v>531</v>
      </c>
    </row>
    <row r="243" spans="1:28" x14ac:dyDescent="0.25">
      <c r="A243" s="10">
        <v>4</v>
      </c>
      <c r="B243" s="10">
        <v>1516</v>
      </c>
      <c r="C243" s="10" t="s">
        <v>527</v>
      </c>
      <c r="D243" s="10">
        <v>11600</v>
      </c>
      <c r="E243" s="9">
        <v>280215880017</v>
      </c>
      <c r="F243" t="s">
        <v>627</v>
      </c>
      <c r="G243" t="s">
        <v>556</v>
      </c>
      <c r="I243" t="s">
        <v>818</v>
      </c>
      <c r="J243">
        <v>9100</v>
      </c>
      <c r="K243" t="s">
        <v>529</v>
      </c>
      <c r="L243" t="s">
        <v>531</v>
      </c>
      <c r="M243" t="s">
        <v>530</v>
      </c>
      <c r="N243" t="s">
        <v>530</v>
      </c>
      <c r="O243" t="s">
        <v>531</v>
      </c>
      <c r="P243" t="s">
        <v>530</v>
      </c>
      <c r="Q243" s="5">
        <f t="shared" si="9"/>
        <v>3</v>
      </c>
      <c r="R243" s="8" t="str">
        <f t="shared" si="10"/>
        <v>2802158800179100</v>
      </c>
      <c r="S243" s="8" t="str">
        <f>VLOOKUP(R243,'RSU Provider 14-15'!Q:Q,1,)</f>
        <v>2802158800179100</v>
      </c>
      <c r="T243" s="8" t="e">
        <f>VLOOKUP(R243,#REF!,1,)</f>
        <v>#REF!</v>
      </c>
      <c r="U243" s="11" t="s">
        <v>817</v>
      </c>
      <c r="V243" s="8" t="e">
        <f>VLOOKUP(E243,#REF!,1,FALSE)</f>
        <v>#REF!</v>
      </c>
      <c r="W243" t="str">
        <f>VLOOKUP(R243,[2]Sheet1!$H$1:$H$65536,1,FALSE)</f>
        <v>2802158800179100</v>
      </c>
      <c r="Y243" t="str">
        <f t="shared" si="11"/>
        <v>CROSSROADS SCH FOR CHILD DEV--Program Code: 9100</v>
      </c>
      <c r="Z243" s="9">
        <v>353100880059</v>
      </c>
      <c r="AA243" t="s">
        <v>531</v>
      </c>
      <c r="AB243" t="s">
        <v>531</v>
      </c>
    </row>
    <row r="244" spans="1:28" x14ac:dyDescent="0.25">
      <c r="A244" s="10">
        <v>4</v>
      </c>
      <c r="B244" s="10">
        <v>1516</v>
      </c>
      <c r="C244" s="10" t="s">
        <v>527</v>
      </c>
      <c r="D244" s="10">
        <v>11600</v>
      </c>
      <c r="E244" s="9">
        <v>280215880017</v>
      </c>
      <c r="F244" t="s">
        <v>627</v>
      </c>
      <c r="G244" t="s">
        <v>556</v>
      </c>
      <c r="I244" t="s">
        <v>818</v>
      </c>
      <c r="J244">
        <v>9115</v>
      </c>
      <c r="K244" t="s">
        <v>529</v>
      </c>
      <c r="L244" t="s">
        <v>531</v>
      </c>
      <c r="M244" t="s">
        <v>530</v>
      </c>
      <c r="N244" t="s">
        <v>530</v>
      </c>
      <c r="O244" t="s">
        <v>531</v>
      </c>
      <c r="P244" t="s">
        <v>530</v>
      </c>
      <c r="Q244" s="5">
        <f t="shared" si="9"/>
        <v>3</v>
      </c>
      <c r="R244" s="8" t="str">
        <f t="shared" si="10"/>
        <v>2802158800179115</v>
      </c>
      <c r="S244" s="8" t="str">
        <f>VLOOKUP(R244,'RSU Provider 14-15'!Q:Q,1,)</f>
        <v>2802158800179115</v>
      </c>
      <c r="T244" s="8" t="e">
        <f>VLOOKUP(R244,#REF!,1,)</f>
        <v>#REF!</v>
      </c>
      <c r="U244" s="11" t="s">
        <v>817</v>
      </c>
      <c r="V244" s="8" t="e">
        <f>VLOOKUP(E244,#REF!,1,FALSE)</f>
        <v>#REF!</v>
      </c>
      <c r="W244" t="str">
        <f>VLOOKUP(R244,[2]Sheet1!$H$1:$H$65536,1,FALSE)</f>
        <v>2802158800179115</v>
      </c>
      <c r="Y244" t="str">
        <f t="shared" si="11"/>
        <v>CROSSROADS SCH FOR CHILD DEV--Program Code: 9115</v>
      </c>
      <c r="Z244" s="9">
        <v>480601996550</v>
      </c>
      <c r="AA244" t="s">
        <v>531</v>
      </c>
      <c r="AB244" t="s">
        <v>531</v>
      </c>
    </row>
    <row r="245" spans="1:28" x14ac:dyDescent="0.25">
      <c r="A245" s="10">
        <v>4</v>
      </c>
      <c r="B245" s="10">
        <v>1516</v>
      </c>
      <c r="C245" s="10" t="s">
        <v>527</v>
      </c>
      <c r="D245" s="10">
        <v>11600</v>
      </c>
      <c r="E245" s="9">
        <v>280215880017</v>
      </c>
      <c r="F245" t="s">
        <v>627</v>
      </c>
      <c r="G245" t="s">
        <v>556</v>
      </c>
      <c r="I245" t="s">
        <v>818</v>
      </c>
      <c r="J245">
        <v>9160</v>
      </c>
      <c r="K245" t="s">
        <v>529</v>
      </c>
      <c r="L245" t="s">
        <v>531</v>
      </c>
      <c r="M245" t="s">
        <v>530</v>
      </c>
      <c r="N245" t="s">
        <v>530</v>
      </c>
      <c r="O245" t="s">
        <v>530</v>
      </c>
      <c r="P245" t="s">
        <v>531</v>
      </c>
      <c r="Q245" s="5">
        <f t="shared" si="9"/>
        <v>4</v>
      </c>
      <c r="R245" s="8" t="str">
        <f t="shared" si="10"/>
        <v>2802158800179160</v>
      </c>
      <c r="S245" s="8" t="str">
        <f>VLOOKUP(R245,'RSU Provider 14-15'!Q:Q,1,)</f>
        <v>2802158800179160</v>
      </c>
      <c r="T245" s="8" t="e">
        <f>VLOOKUP(R245,#REF!,1,)</f>
        <v>#REF!</v>
      </c>
      <c r="U245" s="11" t="s">
        <v>817</v>
      </c>
      <c r="V245" s="8" t="e">
        <f>VLOOKUP(E245,#REF!,1,FALSE)</f>
        <v>#REF!</v>
      </c>
      <c r="W245" t="str">
        <f>VLOOKUP(R245,[2]Sheet1!$H$1:$H$65536,1,FALSE)</f>
        <v>2802158800179160</v>
      </c>
      <c r="Y245" t="str">
        <f t="shared" si="11"/>
        <v>CROSSROADS SCH FOR CHILD DEV--Program Code: 9160</v>
      </c>
      <c r="Z245" s="9">
        <v>660411020000</v>
      </c>
      <c r="AA245" t="s">
        <v>531</v>
      </c>
      <c r="AB245" t="s">
        <v>531</v>
      </c>
    </row>
    <row r="246" spans="1:28" x14ac:dyDescent="0.25">
      <c r="A246" s="10">
        <v>4</v>
      </c>
      <c r="B246" s="10">
        <v>1516</v>
      </c>
      <c r="C246" s="10" t="s">
        <v>532</v>
      </c>
      <c r="D246" s="10">
        <v>21680</v>
      </c>
      <c r="E246" s="9">
        <v>280502996642</v>
      </c>
      <c r="F246" t="s">
        <v>568</v>
      </c>
      <c r="G246" t="s">
        <v>558</v>
      </c>
      <c r="I246" t="s">
        <v>818</v>
      </c>
      <c r="J246">
        <v>9021</v>
      </c>
      <c r="K246" t="s">
        <v>529</v>
      </c>
      <c r="L246" t="s">
        <v>530</v>
      </c>
      <c r="M246" t="s">
        <v>530</v>
      </c>
      <c r="N246" t="s">
        <v>531</v>
      </c>
      <c r="O246" t="s">
        <v>531</v>
      </c>
      <c r="P246" t="s">
        <v>530</v>
      </c>
      <c r="Q246" s="5">
        <f t="shared" si="9"/>
        <v>1</v>
      </c>
      <c r="R246" s="8" t="str">
        <f t="shared" si="10"/>
        <v>2805029966429021</v>
      </c>
      <c r="S246" s="8" t="str">
        <f>VLOOKUP(R246,'RSU Provider 14-15'!Q:Q,1,)</f>
        <v>2805029966429021</v>
      </c>
      <c r="T246" s="23" t="e">
        <f>VLOOKUP(R246,#REF!,1,)</f>
        <v>#REF!</v>
      </c>
      <c r="U246" s="11" t="s">
        <v>817</v>
      </c>
      <c r="V246" s="8" t="e">
        <f>VLOOKUP(E246,#REF!,1,FALSE)</f>
        <v>#REF!</v>
      </c>
      <c r="W246" t="e">
        <f>VLOOKUP(R246,[2]Sheet1!$H$1:$H$65536,1,FALSE)</f>
        <v>#N/A</v>
      </c>
      <c r="Y246" t="str">
        <f t="shared" si="11"/>
        <v>CTR FOR DVLPMNTL DISABILITIE--Program Code: 9021</v>
      </c>
      <c r="Z246" s="9">
        <v>660411020000</v>
      </c>
      <c r="AA246" t="s">
        <v>531</v>
      </c>
      <c r="AB246" t="s">
        <v>531</v>
      </c>
    </row>
    <row r="247" spans="1:28" x14ac:dyDescent="0.25">
      <c r="A247" s="10">
        <v>4</v>
      </c>
      <c r="B247" s="10">
        <v>1516</v>
      </c>
      <c r="C247" s="10" t="s">
        <v>532</v>
      </c>
      <c r="D247" s="10">
        <v>21680</v>
      </c>
      <c r="E247" s="9">
        <v>280502996642</v>
      </c>
      <c r="F247" t="s">
        <v>568</v>
      </c>
      <c r="G247" t="s">
        <v>558</v>
      </c>
      <c r="I247" t="s">
        <v>818</v>
      </c>
      <c r="J247">
        <v>9000</v>
      </c>
      <c r="K247" t="s">
        <v>529</v>
      </c>
      <c r="L247" t="s">
        <v>530</v>
      </c>
      <c r="M247" t="s">
        <v>530</v>
      </c>
      <c r="N247" t="s">
        <v>531</v>
      </c>
      <c r="O247" t="s">
        <v>531</v>
      </c>
      <c r="P247" t="s">
        <v>530</v>
      </c>
      <c r="Q247" s="5">
        <f t="shared" si="9"/>
        <v>1</v>
      </c>
      <c r="R247" s="8" t="str">
        <f t="shared" si="10"/>
        <v>2805029966429000</v>
      </c>
      <c r="S247" s="8" t="str">
        <f>VLOOKUP(R247,'RSU Provider 14-15'!Q:Q,1,)</f>
        <v>2805029966429000</v>
      </c>
      <c r="T247" s="8" t="e">
        <f>VLOOKUP(R247,#REF!,1,)</f>
        <v>#REF!</v>
      </c>
      <c r="U247" s="11" t="s">
        <v>817</v>
      </c>
      <c r="V247" s="8" t="e">
        <f>VLOOKUP(E247,#REF!,1,FALSE)</f>
        <v>#REF!</v>
      </c>
      <c r="W247" t="str">
        <f>VLOOKUP(R247,[2]Sheet1!$H$1:$H$65536,1,FALSE)</f>
        <v>2805029966429000</v>
      </c>
      <c r="Y247" t="str">
        <f t="shared" si="11"/>
        <v>CTR FOR DVLPMNTL DISABILITIE--Program Code: 9000</v>
      </c>
      <c r="Z247" s="9">
        <v>660410020000</v>
      </c>
      <c r="AA247" t="s">
        <v>531</v>
      </c>
      <c r="AB247" t="s">
        <v>531</v>
      </c>
    </row>
    <row r="248" spans="1:28" x14ac:dyDescent="0.25">
      <c r="A248" s="10">
        <v>4</v>
      </c>
      <c r="B248" s="10">
        <v>1516</v>
      </c>
      <c r="C248" s="10" t="s">
        <v>527</v>
      </c>
      <c r="D248" s="10">
        <v>11440</v>
      </c>
      <c r="E248" s="9">
        <v>131701999086</v>
      </c>
      <c r="F248" t="s">
        <v>415</v>
      </c>
      <c r="G248" t="s">
        <v>545</v>
      </c>
      <c r="I248" t="s">
        <v>818</v>
      </c>
      <c r="J248">
        <v>9000</v>
      </c>
      <c r="K248" t="s">
        <v>529</v>
      </c>
      <c r="L248" t="s">
        <v>530</v>
      </c>
      <c r="M248" t="s">
        <v>530</v>
      </c>
      <c r="N248" t="s">
        <v>531</v>
      </c>
      <c r="O248" t="s">
        <v>531</v>
      </c>
      <c r="P248" t="s">
        <v>530</v>
      </c>
      <c r="Q248" s="5">
        <f t="shared" si="9"/>
        <v>1</v>
      </c>
      <c r="R248" s="8" t="str">
        <f t="shared" si="10"/>
        <v>1317019990869000</v>
      </c>
      <c r="S248" s="8" t="str">
        <f>VLOOKUP(R248,'RSU Provider 14-15'!Q:Q,1,)</f>
        <v>1317019990869000</v>
      </c>
      <c r="T248" s="8" t="e">
        <f>VLOOKUP(R248,#REF!,1,)</f>
        <v>#REF!</v>
      </c>
      <c r="U248" s="11" t="s">
        <v>817</v>
      </c>
      <c r="V248" s="8" t="e">
        <f>VLOOKUP(E248,#REF!,1,FALSE)</f>
        <v>#REF!</v>
      </c>
      <c r="W248" t="str">
        <f>VLOOKUP(R248,[2]Sheet1!$H$1:$H$65536,1,FALSE)</f>
        <v>1317019990869000</v>
      </c>
      <c r="Y248" t="str">
        <f t="shared" si="11"/>
        <v>DEVEREUX IN NY--Program Code: 9000</v>
      </c>
      <c r="Z248" s="9">
        <v>660412020000</v>
      </c>
      <c r="AA248" t="s">
        <v>531</v>
      </c>
      <c r="AB248" t="s">
        <v>531</v>
      </c>
    </row>
    <row r="249" spans="1:28" x14ac:dyDescent="0.25">
      <c r="A249" s="10">
        <v>4</v>
      </c>
      <c r="B249" s="10">
        <v>1516</v>
      </c>
      <c r="C249" s="10" t="s">
        <v>527</v>
      </c>
      <c r="D249" s="10">
        <v>11440</v>
      </c>
      <c r="E249" s="9">
        <v>131701999086</v>
      </c>
      <c r="F249" t="s">
        <v>415</v>
      </c>
      <c r="G249" t="s">
        <v>545</v>
      </c>
      <c r="I249" t="s">
        <v>818</v>
      </c>
      <c r="J249">
        <v>9001</v>
      </c>
      <c r="K249" t="s">
        <v>529</v>
      </c>
      <c r="L249" t="s">
        <v>530</v>
      </c>
      <c r="M249" t="s">
        <v>530</v>
      </c>
      <c r="N249" t="s">
        <v>531</v>
      </c>
      <c r="O249" t="s">
        <v>531</v>
      </c>
      <c r="P249" t="s">
        <v>530</v>
      </c>
      <c r="Q249" s="5">
        <f t="shared" si="9"/>
        <v>1</v>
      </c>
      <c r="R249" s="8" t="str">
        <f t="shared" si="10"/>
        <v>1317019990869001</v>
      </c>
      <c r="S249" s="8" t="str">
        <f>VLOOKUP(R249,'RSU Provider 14-15'!Q:Q,1,)</f>
        <v>1317019990869001</v>
      </c>
      <c r="T249" s="8" t="e">
        <f>VLOOKUP(R249,#REF!,1,)</f>
        <v>#REF!</v>
      </c>
      <c r="U249" s="11" t="s">
        <v>817</v>
      </c>
      <c r="V249" s="8" t="e">
        <f>VLOOKUP(E249,#REF!,1,FALSE)</f>
        <v>#REF!</v>
      </c>
      <c r="W249" t="str">
        <f>VLOOKUP(R249,[2]Sheet1!$H$1:$H$65536,1,FALSE)</f>
        <v>1317019990869001</v>
      </c>
      <c r="Y249" t="str">
        <f t="shared" si="11"/>
        <v>DEVEREUX IN NY--Program Code: 9001</v>
      </c>
      <c r="Z249" s="9">
        <v>660412020000</v>
      </c>
      <c r="AA249" t="s">
        <v>531</v>
      </c>
      <c r="AB249" t="s">
        <v>531</v>
      </c>
    </row>
    <row r="250" spans="1:28" x14ac:dyDescent="0.25">
      <c r="A250" s="10">
        <v>4</v>
      </c>
      <c r="B250" s="10">
        <v>1516</v>
      </c>
      <c r="C250" s="10" t="s">
        <v>532</v>
      </c>
      <c r="D250" s="10">
        <v>22460</v>
      </c>
      <c r="E250" s="9">
        <v>580801997261</v>
      </c>
      <c r="F250" t="s">
        <v>366</v>
      </c>
      <c r="G250" t="s">
        <v>563</v>
      </c>
      <c r="I250" t="s">
        <v>818</v>
      </c>
      <c r="J250">
        <v>9000</v>
      </c>
      <c r="K250" t="s">
        <v>529</v>
      </c>
      <c r="L250" t="s">
        <v>530</v>
      </c>
      <c r="M250" t="s">
        <v>530</v>
      </c>
      <c r="N250" t="s">
        <v>531</v>
      </c>
      <c r="O250" t="s">
        <v>531</v>
      </c>
      <c r="P250" t="s">
        <v>530</v>
      </c>
      <c r="Q250" s="5">
        <f t="shared" si="9"/>
        <v>1</v>
      </c>
      <c r="R250" s="8" t="str">
        <f t="shared" si="10"/>
        <v>5808019972619000</v>
      </c>
      <c r="S250" s="8" t="str">
        <f>VLOOKUP(R250,'RSU Provider 14-15'!Q:Q,1,)</f>
        <v>5808019972619000</v>
      </c>
      <c r="T250" s="8" t="e">
        <f>VLOOKUP(R250,#REF!,1,)</f>
        <v>#REF!</v>
      </c>
      <c r="U250" s="11" t="s">
        <v>817</v>
      </c>
      <c r="V250" s="8" t="e">
        <f>VLOOKUP(E250,#REF!,1,FALSE)</f>
        <v>#REF!</v>
      </c>
      <c r="W250" t="str">
        <f>VLOOKUP(R250,[2]Sheet1!$H$1:$H$65536,1,FALSE)</f>
        <v>5808019972619000</v>
      </c>
      <c r="Y250" t="str">
        <f t="shared" si="11"/>
        <v>DEVLPMNTL DISABILITIES INST--Program Code: 9000</v>
      </c>
      <c r="Z250" s="9">
        <v>660412020000</v>
      </c>
      <c r="AA250" t="s">
        <v>531</v>
      </c>
      <c r="AB250" t="s">
        <v>531</v>
      </c>
    </row>
    <row r="251" spans="1:28" x14ac:dyDescent="0.25">
      <c r="A251" s="10">
        <v>4</v>
      </c>
      <c r="B251" s="10">
        <v>1516</v>
      </c>
      <c r="C251" s="10" t="s">
        <v>532</v>
      </c>
      <c r="D251" s="10">
        <v>22460</v>
      </c>
      <c r="E251" s="9">
        <v>580801997261</v>
      </c>
      <c r="F251" t="s">
        <v>366</v>
      </c>
      <c r="G251" t="s">
        <v>563</v>
      </c>
      <c r="I251" t="s">
        <v>818</v>
      </c>
      <c r="J251">
        <v>9100</v>
      </c>
      <c r="K251" t="s">
        <v>529</v>
      </c>
      <c r="L251" t="s">
        <v>531</v>
      </c>
      <c r="M251" t="s">
        <v>530</v>
      </c>
      <c r="N251" t="s">
        <v>530</v>
      </c>
      <c r="O251" t="s">
        <v>531</v>
      </c>
      <c r="P251" t="s">
        <v>530</v>
      </c>
      <c r="Q251" s="5">
        <f t="shared" si="9"/>
        <v>3</v>
      </c>
      <c r="R251" s="8" t="str">
        <f t="shared" si="10"/>
        <v>5808019972619100</v>
      </c>
      <c r="S251" s="8" t="str">
        <f>VLOOKUP(R251,'RSU Provider 14-15'!Q:Q,1,)</f>
        <v>5808019972619100</v>
      </c>
      <c r="T251" s="8" t="e">
        <f>VLOOKUP(R251,#REF!,1,)</f>
        <v>#REF!</v>
      </c>
      <c r="U251" s="11" t="s">
        <v>817</v>
      </c>
      <c r="V251" s="8" t="e">
        <f>VLOOKUP(E251,#REF!,1,FALSE)</f>
        <v>#REF!</v>
      </c>
      <c r="W251" t="str">
        <f>VLOOKUP(R251,[2]Sheet1!$H$1:$H$65536,1,FALSE)</f>
        <v>5808019972619100</v>
      </c>
      <c r="Y251" t="str">
        <f t="shared" si="11"/>
        <v>DEVLPMNTL DISABILITIES INST--Program Code: 9100</v>
      </c>
      <c r="Z251" s="9">
        <v>660412020000</v>
      </c>
      <c r="AA251" t="s">
        <v>531</v>
      </c>
      <c r="AB251" t="s">
        <v>531</v>
      </c>
    </row>
    <row r="252" spans="1:28" x14ac:dyDescent="0.25">
      <c r="A252" s="10">
        <v>4</v>
      </c>
      <c r="B252" s="10">
        <v>1516</v>
      </c>
      <c r="C252" s="10" t="s">
        <v>532</v>
      </c>
      <c r="D252" s="10">
        <v>22460</v>
      </c>
      <c r="E252" s="9">
        <v>580801997261</v>
      </c>
      <c r="F252" t="s">
        <v>366</v>
      </c>
      <c r="G252" t="s">
        <v>563</v>
      </c>
      <c r="I252" t="s">
        <v>818</v>
      </c>
      <c r="J252">
        <v>9160</v>
      </c>
      <c r="K252" t="s">
        <v>529</v>
      </c>
      <c r="L252" t="s">
        <v>531</v>
      </c>
      <c r="M252" t="s">
        <v>530</v>
      </c>
      <c r="N252" t="s">
        <v>530</v>
      </c>
      <c r="O252" t="s">
        <v>530</v>
      </c>
      <c r="P252" t="s">
        <v>531</v>
      </c>
      <c r="Q252" s="5">
        <f t="shared" si="9"/>
        <v>4</v>
      </c>
      <c r="R252" s="8" t="str">
        <f t="shared" si="10"/>
        <v>5808019972619160</v>
      </c>
      <c r="S252" s="8" t="str">
        <f>VLOOKUP(R252,'RSU Provider 14-15'!Q:Q,1,)</f>
        <v>5808019972619160</v>
      </c>
      <c r="T252" s="8" t="e">
        <f>VLOOKUP(R252,#REF!,1,)</f>
        <v>#REF!</v>
      </c>
      <c r="U252" s="11" t="s">
        <v>817</v>
      </c>
      <c r="V252" s="8" t="e">
        <f>VLOOKUP(E252,#REF!,1,FALSE)</f>
        <v>#REF!</v>
      </c>
      <c r="W252" t="str">
        <f>VLOOKUP(R252,[2]Sheet1!$H$1:$H$65536,1,FALSE)</f>
        <v>5808019972619160</v>
      </c>
      <c r="Y252" t="str">
        <f t="shared" si="11"/>
        <v>DEVLPMNTL DISABILITIES INST--Program Code: 9160</v>
      </c>
      <c r="Z252" s="9">
        <v>571000890003</v>
      </c>
      <c r="AA252" t="s">
        <v>531</v>
      </c>
      <c r="AB252" t="s">
        <v>531</v>
      </c>
    </row>
    <row r="253" spans="1:28" x14ac:dyDescent="0.25">
      <c r="A253" s="10">
        <v>4</v>
      </c>
      <c r="B253" s="10">
        <v>1516</v>
      </c>
      <c r="C253" s="10" t="s">
        <v>532</v>
      </c>
      <c r="D253" s="10">
        <v>22460</v>
      </c>
      <c r="E253" s="9">
        <v>580801997261</v>
      </c>
      <c r="F253" t="s">
        <v>366</v>
      </c>
      <c r="G253" t="s">
        <v>563</v>
      </c>
      <c r="I253" t="s">
        <v>818</v>
      </c>
      <c r="J253">
        <v>9165</v>
      </c>
      <c r="K253" t="s">
        <v>529</v>
      </c>
      <c r="L253" t="s">
        <v>531</v>
      </c>
      <c r="M253" t="s">
        <v>530</v>
      </c>
      <c r="N253" t="s">
        <v>530</v>
      </c>
      <c r="O253" t="s">
        <v>530</v>
      </c>
      <c r="P253" t="s">
        <v>531</v>
      </c>
      <c r="Q253" s="5">
        <f t="shared" si="9"/>
        <v>4</v>
      </c>
      <c r="R253" s="8" t="str">
        <f t="shared" si="10"/>
        <v>5808019972619165</v>
      </c>
      <c r="S253" s="8" t="str">
        <f>VLOOKUP(R253,'RSU Provider 14-15'!Q:Q,1,)</f>
        <v>5808019972619165</v>
      </c>
      <c r="T253" s="8" t="e">
        <f>VLOOKUP(R253,#REF!,1,)</f>
        <v>#REF!</v>
      </c>
      <c r="U253" s="11" t="s">
        <v>817</v>
      </c>
      <c r="V253" s="8" t="e">
        <f>VLOOKUP(E253,#REF!,1,FALSE)</f>
        <v>#REF!</v>
      </c>
      <c r="W253" t="str">
        <f>VLOOKUP(R253,[2]Sheet1!$H$1:$H$65536,1,FALSE)</f>
        <v>5808019972619165</v>
      </c>
      <c r="Y253" t="str">
        <f t="shared" si="11"/>
        <v>DEVLPMNTL DISABILITIES INST--Program Code: 9165</v>
      </c>
      <c r="Z253" s="9">
        <v>661100880201</v>
      </c>
      <c r="AA253" t="s">
        <v>531</v>
      </c>
      <c r="AB253" t="s">
        <v>531</v>
      </c>
    </row>
    <row r="254" spans="1:28" x14ac:dyDescent="0.25">
      <c r="A254" s="10">
        <v>4</v>
      </c>
      <c r="B254" s="10">
        <v>1516</v>
      </c>
      <c r="C254" s="10" t="s">
        <v>527</v>
      </c>
      <c r="D254" s="10">
        <v>14030</v>
      </c>
      <c r="E254" s="9">
        <v>331300998049</v>
      </c>
      <c r="F254" t="s">
        <v>386</v>
      </c>
      <c r="G254" t="s">
        <v>563</v>
      </c>
      <c r="I254" t="s">
        <v>818</v>
      </c>
      <c r="J254">
        <v>9160</v>
      </c>
      <c r="K254" t="s">
        <v>529</v>
      </c>
      <c r="L254" t="s">
        <v>531</v>
      </c>
      <c r="M254" t="s">
        <v>530</v>
      </c>
      <c r="N254" t="s">
        <v>530</v>
      </c>
      <c r="O254" t="s">
        <v>530</v>
      </c>
      <c r="P254" t="s">
        <v>531</v>
      </c>
      <c r="Q254" s="5">
        <f t="shared" si="9"/>
        <v>4</v>
      </c>
      <c r="R254" s="8" t="str">
        <f t="shared" si="10"/>
        <v>3313009980499160</v>
      </c>
      <c r="S254" s="8" t="str">
        <f>VLOOKUP(R254,'RSU Provider 14-15'!Q:Q,1,)</f>
        <v>3313009980499160</v>
      </c>
      <c r="T254" s="8" t="e">
        <f>VLOOKUP(R254,#REF!,1,)</f>
        <v>#REF!</v>
      </c>
      <c r="U254" s="11" t="s">
        <v>817</v>
      </c>
      <c r="V254" s="8" t="e">
        <f>VLOOKUP(E254,#REF!,1,FALSE)</f>
        <v>#REF!</v>
      </c>
      <c r="W254" t="str">
        <f>VLOOKUP(R254,[2]Sheet1!$H$1:$H$65536,1,FALSE)</f>
        <v>3313009980499160</v>
      </c>
      <c r="Y254" t="str">
        <f t="shared" si="11"/>
        <v>DILLON CHILD STUDY CTR--Program Code: 9160</v>
      </c>
      <c r="Z254" s="9">
        <v>661100880201</v>
      </c>
      <c r="AA254" t="s">
        <v>531</v>
      </c>
      <c r="AB254" t="s">
        <v>531</v>
      </c>
    </row>
    <row r="255" spans="1:28" x14ac:dyDescent="0.25">
      <c r="A255" s="10">
        <v>4</v>
      </c>
      <c r="B255" s="10">
        <v>1516</v>
      </c>
      <c r="C255" s="10" t="s">
        <v>527</v>
      </c>
      <c r="D255" s="10">
        <v>11520</v>
      </c>
      <c r="E255" s="9">
        <v>190301880018</v>
      </c>
      <c r="F255" t="s">
        <v>689</v>
      </c>
      <c r="G255" t="s">
        <v>538</v>
      </c>
      <c r="I255" t="s">
        <v>818</v>
      </c>
      <c r="J255">
        <v>9160</v>
      </c>
      <c r="K255" t="s">
        <v>529</v>
      </c>
      <c r="L255" t="s">
        <v>531</v>
      </c>
      <c r="M255" t="s">
        <v>530</v>
      </c>
      <c r="N255" t="s">
        <v>530</v>
      </c>
      <c r="O255" t="s">
        <v>530</v>
      </c>
      <c r="P255" t="s">
        <v>531</v>
      </c>
      <c r="Q255" s="5">
        <f t="shared" si="9"/>
        <v>4</v>
      </c>
      <c r="R255" s="8" t="str">
        <f t="shared" si="10"/>
        <v>1903018800189160</v>
      </c>
      <c r="S255" s="8" t="str">
        <f>VLOOKUP(R255,'RSU Provider 14-15'!Q:Q,1,)</f>
        <v>1903018800189160</v>
      </c>
      <c r="T255" s="8" t="e">
        <f>VLOOKUP(R255,#REF!,1,)</f>
        <v>#REF!</v>
      </c>
      <c r="U255" s="11" t="s">
        <v>817</v>
      </c>
      <c r="V255" s="8" t="e">
        <f>VLOOKUP(E255,#REF!,1,FALSE)</f>
        <v>#REF!</v>
      </c>
      <c r="W255" t="str">
        <f>VLOOKUP(R255,[2]Sheet1!$H$1:$H$65536,1,FALSE)</f>
        <v>1903018800189160</v>
      </c>
      <c r="Y255" t="str">
        <f t="shared" si="11"/>
        <v>EARLY CHILDHD LNG CT GREENE--Program Code: 9160</v>
      </c>
      <c r="Z255" s="9">
        <v>332000997766</v>
      </c>
      <c r="AA255" t="s">
        <v>531</v>
      </c>
      <c r="AB255" t="s">
        <v>531</v>
      </c>
    </row>
    <row r="256" spans="1:28" x14ac:dyDescent="0.25">
      <c r="A256" s="10">
        <v>4</v>
      </c>
      <c r="B256" s="10">
        <v>1516</v>
      </c>
      <c r="C256" s="10" t="s">
        <v>527</v>
      </c>
      <c r="D256" s="10">
        <v>11510</v>
      </c>
      <c r="E256" s="9">
        <v>10802880007</v>
      </c>
      <c r="F256" t="s">
        <v>493</v>
      </c>
      <c r="G256" t="s">
        <v>534</v>
      </c>
      <c r="I256" t="s">
        <v>818</v>
      </c>
      <c r="J256">
        <v>9100</v>
      </c>
      <c r="K256" t="s">
        <v>529</v>
      </c>
      <c r="L256" t="s">
        <v>531</v>
      </c>
      <c r="M256" t="s">
        <v>530</v>
      </c>
      <c r="N256" t="s">
        <v>530</v>
      </c>
      <c r="O256" t="s">
        <v>531</v>
      </c>
      <c r="P256" t="s">
        <v>530</v>
      </c>
      <c r="Q256" s="5">
        <f t="shared" si="9"/>
        <v>3</v>
      </c>
      <c r="R256" s="8" t="str">
        <f t="shared" si="10"/>
        <v>108028800079100</v>
      </c>
      <c r="S256" s="8" t="str">
        <f>VLOOKUP(R256,'RSU Provider 14-15'!Q:Q,1,)</f>
        <v>108028800079100</v>
      </c>
      <c r="T256" s="8" t="e">
        <f>VLOOKUP(R256,#REF!,1,)</f>
        <v>#REF!</v>
      </c>
      <c r="U256" s="11" t="s">
        <v>817</v>
      </c>
      <c r="V256" s="8" t="e">
        <f>VLOOKUP(E256,#REF!,1,FALSE)</f>
        <v>#REF!</v>
      </c>
      <c r="W256" t="str">
        <f>VLOOKUP(R256,[2]Sheet1!$H$1:$H$65536,1,FALSE)</f>
        <v>108028800079100</v>
      </c>
      <c r="Y256" t="str">
        <f t="shared" si="11"/>
        <v>EARLY CHILDHOOD EDUC CTR--Program Code: 9100</v>
      </c>
      <c r="Z256" s="9">
        <v>332000997766</v>
      </c>
      <c r="AA256" t="s">
        <v>531</v>
      </c>
      <c r="AB256" t="s">
        <v>531</v>
      </c>
    </row>
    <row r="257" spans="1:28" x14ac:dyDescent="0.25">
      <c r="A257" s="10">
        <v>4</v>
      </c>
      <c r="B257" s="10">
        <v>1516</v>
      </c>
      <c r="C257" s="10" t="s">
        <v>527</v>
      </c>
      <c r="D257" s="10">
        <v>11510</v>
      </c>
      <c r="E257" s="9">
        <v>10802880007</v>
      </c>
      <c r="F257" t="s">
        <v>493</v>
      </c>
      <c r="G257" t="s">
        <v>534</v>
      </c>
      <c r="I257" t="s">
        <v>818</v>
      </c>
      <c r="J257">
        <v>9101</v>
      </c>
      <c r="K257" t="s">
        <v>529</v>
      </c>
      <c r="L257" t="s">
        <v>531</v>
      </c>
      <c r="M257" t="s">
        <v>530</v>
      </c>
      <c r="N257" t="s">
        <v>530</v>
      </c>
      <c r="O257" t="s">
        <v>531</v>
      </c>
      <c r="P257" t="s">
        <v>530</v>
      </c>
      <c r="Q257" s="5">
        <f t="shared" si="9"/>
        <v>3</v>
      </c>
      <c r="R257" s="8" t="str">
        <f t="shared" si="10"/>
        <v>108028800079101</v>
      </c>
      <c r="S257" s="8" t="str">
        <f>VLOOKUP(R257,'RSU Provider 14-15'!Q:Q,1,)</f>
        <v>108028800079101</v>
      </c>
      <c r="T257" s="8" t="e">
        <f>VLOOKUP(R257,#REF!,1,)</f>
        <v>#REF!</v>
      </c>
      <c r="U257" s="11" t="s">
        <v>817</v>
      </c>
      <c r="V257" s="8" t="e">
        <f>VLOOKUP(E257,#REF!,1,FALSE)</f>
        <v>#REF!</v>
      </c>
      <c r="W257" t="str">
        <f>VLOOKUP(R257,[2]Sheet1!$H$1:$H$65536,1,FALSE)</f>
        <v>108028800079101</v>
      </c>
      <c r="Y257" t="str">
        <f t="shared" si="11"/>
        <v>EARLY CHILDHOOD EDUC CTR--Program Code: 9101</v>
      </c>
      <c r="Z257" s="9">
        <v>332000997766</v>
      </c>
      <c r="AA257" t="s">
        <v>531</v>
      </c>
      <c r="AB257" t="s">
        <v>531</v>
      </c>
    </row>
    <row r="258" spans="1:28" x14ac:dyDescent="0.25">
      <c r="A258" s="10">
        <v>4</v>
      </c>
      <c r="B258" s="10">
        <v>1516</v>
      </c>
      <c r="C258" s="10" t="s">
        <v>527</v>
      </c>
      <c r="D258" s="10">
        <v>11510</v>
      </c>
      <c r="E258" s="9">
        <v>10802880007</v>
      </c>
      <c r="F258" t="s">
        <v>493</v>
      </c>
      <c r="G258" t="s">
        <v>534</v>
      </c>
      <c r="I258" t="s">
        <v>818</v>
      </c>
      <c r="J258">
        <v>9160</v>
      </c>
      <c r="K258" t="s">
        <v>529</v>
      </c>
      <c r="L258" t="s">
        <v>531</v>
      </c>
      <c r="M258" t="s">
        <v>530</v>
      </c>
      <c r="N258" t="s">
        <v>530</v>
      </c>
      <c r="O258" t="s">
        <v>530</v>
      </c>
      <c r="P258" t="s">
        <v>531</v>
      </c>
      <c r="Q258" s="5">
        <f t="shared" ref="Q258:Q321" si="12">IF(AND(N258="Y",A258&lt;5),1,IF(AND(N258="Y", A258=6),2,IF(AND(L258="Y",O258="Y"),3,IF(AND(L258="Y",P258="Y"),4,IF(AND(L258="Y",M258="Y"),5,IF(AND(N258="Y",A258=8),6,IF(AND(N258="Y",A258=7),7)))))))</f>
        <v>4</v>
      </c>
      <c r="R258" s="8" t="str">
        <f t="shared" ref="R258:R321" si="13">CONCATENATE(E258,J258)</f>
        <v>108028800079160</v>
      </c>
      <c r="S258" s="8" t="str">
        <f>VLOOKUP(R258,'RSU Provider 14-15'!Q:Q,1,)</f>
        <v>108028800079160</v>
      </c>
      <c r="T258" s="8" t="e">
        <f>VLOOKUP(R258,#REF!,1,)</f>
        <v>#REF!</v>
      </c>
      <c r="U258" s="11" t="s">
        <v>817</v>
      </c>
      <c r="V258" s="8" t="e">
        <f>VLOOKUP(E258,#REF!,1,FALSE)</f>
        <v>#REF!</v>
      </c>
      <c r="W258" t="str">
        <f>VLOOKUP(R258,[2]Sheet1!$H$1:$H$65536,1,FALSE)</f>
        <v>108028800079160</v>
      </c>
      <c r="Y258" t="str">
        <f t="shared" si="11"/>
        <v>EARLY CHILDHOOD EDUC CTR--Program Code: 9160</v>
      </c>
      <c r="Z258" s="9">
        <v>61700308038</v>
      </c>
      <c r="AA258" t="s">
        <v>531</v>
      </c>
      <c r="AB258" t="s">
        <v>531</v>
      </c>
    </row>
    <row r="259" spans="1:28" x14ac:dyDescent="0.25">
      <c r="A259" s="10">
        <v>4</v>
      </c>
      <c r="B259" s="10">
        <v>1516</v>
      </c>
      <c r="C259" s="10" t="s">
        <v>527</v>
      </c>
      <c r="D259" s="10">
        <v>11510</v>
      </c>
      <c r="E259" s="9">
        <v>10802880007</v>
      </c>
      <c r="F259" t="s">
        <v>493</v>
      </c>
      <c r="G259" t="s">
        <v>534</v>
      </c>
      <c r="I259" t="s">
        <v>818</v>
      </c>
      <c r="J259">
        <v>9165</v>
      </c>
      <c r="K259" t="s">
        <v>529</v>
      </c>
      <c r="L259" t="s">
        <v>531</v>
      </c>
      <c r="M259" t="s">
        <v>530</v>
      </c>
      <c r="N259" t="s">
        <v>530</v>
      </c>
      <c r="O259" t="s">
        <v>530</v>
      </c>
      <c r="P259" t="s">
        <v>531</v>
      </c>
      <c r="Q259" s="5">
        <f t="shared" si="12"/>
        <v>4</v>
      </c>
      <c r="R259" s="8" t="str">
        <f t="shared" si="13"/>
        <v>108028800079165</v>
      </c>
      <c r="S259" s="8" t="e">
        <f>VLOOKUP(R259,'RSU Provider 14-15'!Q:Q,1,)</f>
        <v>#N/A</v>
      </c>
      <c r="T259" s="8" t="e">
        <f>VLOOKUP(R259,#REF!,1,)</f>
        <v>#REF!</v>
      </c>
      <c r="U259" s="11" t="s">
        <v>817</v>
      </c>
      <c r="V259" s="8" t="e">
        <f>VLOOKUP(E259,#REF!,1,FALSE)</f>
        <v>#REF!</v>
      </c>
      <c r="W259" t="str">
        <f>VLOOKUP(R259,[2]Sheet1!$H$1:$H$65536,1,FALSE)</f>
        <v>108028800079165</v>
      </c>
      <c r="Y259" t="str">
        <f t="shared" si="11"/>
        <v>EARLY CHILDHOOD EDUC CTR--Program Code: 9165</v>
      </c>
      <c r="Z259" s="9">
        <v>331800880145</v>
      </c>
      <c r="AA259" t="s">
        <v>531</v>
      </c>
      <c r="AB259" t="s">
        <v>531</v>
      </c>
    </row>
    <row r="260" spans="1:28" x14ac:dyDescent="0.25">
      <c r="A260" s="10">
        <v>4</v>
      </c>
      <c r="B260" s="10">
        <v>1516</v>
      </c>
      <c r="C260" s="10" t="s">
        <v>527</v>
      </c>
      <c r="D260" s="10">
        <v>11570</v>
      </c>
      <c r="E260" s="9">
        <v>310100880066</v>
      </c>
      <c r="F260" t="s">
        <v>628</v>
      </c>
      <c r="G260" t="s">
        <v>571</v>
      </c>
      <c r="I260" t="s">
        <v>818</v>
      </c>
      <c r="J260">
        <v>9100</v>
      </c>
      <c r="K260" t="s">
        <v>529</v>
      </c>
      <c r="L260" t="s">
        <v>531</v>
      </c>
      <c r="M260" t="s">
        <v>530</v>
      </c>
      <c r="N260" t="s">
        <v>530</v>
      </c>
      <c r="O260" t="s">
        <v>531</v>
      </c>
      <c r="P260" t="s">
        <v>530</v>
      </c>
      <c r="Q260" s="5">
        <f t="shared" si="12"/>
        <v>3</v>
      </c>
      <c r="R260" s="8" t="str">
        <f t="shared" si="13"/>
        <v>3101008800669100</v>
      </c>
      <c r="S260" s="8" t="str">
        <f>VLOOKUP(R260,'RSU Provider 14-15'!Q:Q,1,)</f>
        <v>3101008800669100</v>
      </c>
      <c r="T260" s="8" t="e">
        <f>VLOOKUP(R260,#REF!,1,)</f>
        <v>#REF!</v>
      </c>
      <c r="U260" s="11" t="s">
        <v>817</v>
      </c>
      <c r="V260" s="8" t="e">
        <f>VLOOKUP(E260,#REF!,1,FALSE)</f>
        <v>#REF!</v>
      </c>
      <c r="W260" t="str">
        <f>VLOOKUP(R260,[2]Sheet1!$H$1:$H$65536,1,FALSE)</f>
        <v>3101008800669100</v>
      </c>
      <c r="Y260" t="str">
        <f t="shared" ref="Y260:Y323" si="14">CONCATENATE(F260,U260,I260,J260)</f>
        <v>EAST RIVER CHILD DEVELOPMENT--Program Code: 9100</v>
      </c>
      <c r="Z260" s="9">
        <v>331800880145</v>
      </c>
      <c r="AA260" t="s">
        <v>531</v>
      </c>
      <c r="AB260" t="s">
        <v>531</v>
      </c>
    </row>
    <row r="261" spans="1:28" x14ac:dyDescent="0.25">
      <c r="A261" s="10">
        <v>4</v>
      </c>
      <c r="B261" s="10">
        <v>1516</v>
      </c>
      <c r="C261" s="10" t="s">
        <v>532</v>
      </c>
      <c r="D261" s="10">
        <v>21620</v>
      </c>
      <c r="E261" s="9">
        <v>800000055533</v>
      </c>
      <c r="F261" t="s">
        <v>495</v>
      </c>
      <c r="G261" t="s">
        <v>528</v>
      </c>
      <c r="I261" t="s">
        <v>818</v>
      </c>
      <c r="J261">
        <v>9000</v>
      </c>
      <c r="K261" t="s">
        <v>529</v>
      </c>
      <c r="L261" t="s">
        <v>530</v>
      </c>
      <c r="M261" t="s">
        <v>530</v>
      </c>
      <c r="N261" t="s">
        <v>531</v>
      </c>
      <c r="O261" t="s">
        <v>531</v>
      </c>
      <c r="P261" t="s">
        <v>530</v>
      </c>
      <c r="Q261" s="5">
        <f t="shared" si="12"/>
        <v>1</v>
      </c>
      <c r="R261" s="8" t="str">
        <f t="shared" si="13"/>
        <v>8000000555339000</v>
      </c>
      <c r="S261" s="8" t="str">
        <f>VLOOKUP(R261,'RSU Provider 14-15'!Q:Q,1,)</f>
        <v>8000000555339000</v>
      </c>
      <c r="T261" s="8" t="e">
        <f>VLOOKUP(R261,#REF!,1,)</f>
        <v>#REF!</v>
      </c>
      <c r="U261" s="11" t="s">
        <v>817</v>
      </c>
      <c r="V261" s="8" t="e">
        <f>VLOOKUP(E261,#REF!,1,FALSE)</f>
        <v>#REF!</v>
      </c>
      <c r="W261" t="str">
        <f>VLOOKUP(R261,[2]Sheet1!$H$1:$H$65536,1,FALSE)</f>
        <v>8000000555339000</v>
      </c>
      <c r="Y261" t="str">
        <f t="shared" si="14"/>
        <v>EASTER SEALS NEW YORK INC--Program Code: 9000</v>
      </c>
      <c r="Z261" s="9">
        <v>280518998058</v>
      </c>
      <c r="AA261" t="s">
        <v>531</v>
      </c>
      <c r="AB261" t="s">
        <v>531</v>
      </c>
    </row>
    <row r="262" spans="1:28" x14ac:dyDescent="0.25">
      <c r="A262" s="10">
        <v>4</v>
      </c>
      <c r="B262" s="10">
        <v>1516</v>
      </c>
      <c r="C262" s="10" t="s">
        <v>532</v>
      </c>
      <c r="D262" s="10">
        <v>21620</v>
      </c>
      <c r="E262" s="9">
        <v>800000055533</v>
      </c>
      <c r="F262" t="s">
        <v>495</v>
      </c>
      <c r="G262" t="s">
        <v>528</v>
      </c>
      <c r="I262" t="s">
        <v>818</v>
      </c>
      <c r="J262">
        <v>9021</v>
      </c>
      <c r="K262" t="s">
        <v>529</v>
      </c>
      <c r="L262" t="s">
        <v>530</v>
      </c>
      <c r="M262" t="s">
        <v>530</v>
      </c>
      <c r="N262" t="s">
        <v>531</v>
      </c>
      <c r="O262" t="s">
        <v>531</v>
      </c>
      <c r="P262" t="s">
        <v>530</v>
      </c>
      <c r="Q262" s="5">
        <f t="shared" si="12"/>
        <v>1</v>
      </c>
      <c r="R262" s="8" t="str">
        <f t="shared" si="13"/>
        <v>8000000555339021</v>
      </c>
      <c r="S262" s="8" t="str">
        <f>VLOOKUP(R262,'RSU Provider 14-15'!Q:Q,1,)</f>
        <v>8000000555339021</v>
      </c>
      <c r="T262" s="8" t="e">
        <f>VLOOKUP(R262,#REF!,1,)</f>
        <v>#REF!</v>
      </c>
      <c r="U262" s="11" t="s">
        <v>817</v>
      </c>
      <c r="V262" s="8" t="e">
        <f>VLOOKUP(E262,#REF!,1,FALSE)</f>
        <v>#REF!</v>
      </c>
      <c r="W262" t="str">
        <f>VLOOKUP(R262,[2]Sheet1!$H$1:$H$65536,1,FALSE)</f>
        <v>8000000555339021</v>
      </c>
      <c r="Y262" t="str">
        <f t="shared" si="14"/>
        <v>EASTER SEALS NEW YORK INC--Program Code: 9021</v>
      </c>
      <c r="Z262" s="9">
        <v>280518998058</v>
      </c>
      <c r="AA262" t="s">
        <v>531</v>
      </c>
      <c r="AB262" t="s">
        <v>531</v>
      </c>
    </row>
    <row r="263" spans="1:28" x14ac:dyDescent="0.25">
      <c r="A263" s="10">
        <v>4</v>
      </c>
      <c r="B263" s="10">
        <v>1516</v>
      </c>
      <c r="C263" s="10" t="s">
        <v>532</v>
      </c>
      <c r="D263" s="10">
        <v>21620</v>
      </c>
      <c r="E263" s="9">
        <v>800000055533</v>
      </c>
      <c r="F263" t="s">
        <v>495</v>
      </c>
      <c r="G263" t="s">
        <v>528</v>
      </c>
      <c r="I263" t="s">
        <v>818</v>
      </c>
      <c r="J263">
        <v>9100</v>
      </c>
      <c r="K263" t="s">
        <v>529</v>
      </c>
      <c r="L263" t="s">
        <v>531</v>
      </c>
      <c r="M263" t="s">
        <v>530</v>
      </c>
      <c r="N263" t="s">
        <v>530</v>
      </c>
      <c r="O263" t="s">
        <v>531</v>
      </c>
      <c r="P263" t="s">
        <v>530</v>
      </c>
      <c r="Q263" s="5">
        <f t="shared" si="12"/>
        <v>3</v>
      </c>
      <c r="R263" s="8" t="str">
        <f t="shared" si="13"/>
        <v>8000000555339100</v>
      </c>
      <c r="S263" s="8" t="str">
        <f>VLOOKUP(R263,'RSU Provider 14-15'!Q:Q,1,)</f>
        <v>8000000555339100</v>
      </c>
      <c r="T263" s="8" t="e">
        <f>VLOOKUP(R263,#REF!,1,)</f>
        <v>#REF!</v>
      </c>
      <c r="U263" s="11" t="s">
        <v>817</v>
      </c>
      <c r="V263" s="8" t="e">
        <f>VLOOKUP(E263,#REF!,1,FALSE)</f>
        <v>#REF!</v>
      </c>
      <c r="W263" t="str">
        <f>VLOOKUP(R263,[2]Sheet1!$H$1:$H$65536,1,FALSE)</f>
        <v>8000000555339100</v>
      </c>
      <c r="Y263" t="str">
        <f t="shared" si="14"/>
        <v>EASTER SEALS NEW YORK INC--Program Code: 9100</v>
      </c>
      <c r="Z263" s="9">
        <v>280518998058</v>
      </c>
      <c r="AA263" t="s">
        <v>531</v>
      </c>
      <c r="AB263" t="s">
        <v>531</v>
      </c>
    </row>
    <row r="264" spans="1:28" x14ac:dyDescent="0.25">
      <c r="A264" s="10">
        <v>4</v>
      </c>
      <c r="B264" s="10">
        <v>1516</v>
      </c>
      <c r="C264" s="10" t="s">
        <v>532</v>
      </c>
      <c r="D264" s="10">
        <v>21620</v>
      </c>
      <c r="E264" s="9">
        <v>800000055533</v>
      </c>
      <c r="F264" t="s">
        <v>495</v>
      </c>
      <c r="G264" t="s">
        <v>528</v>
      </c>
      <c r="I264" t="s">
        <v>818</v>
      </c>
      <c r="J264">
        <v>9160</v>
      </c>
      <c r="K264" t="s">
        <v>529</v>
      </c>
      <c r="L264" t="s">
        <v>531</v>
      </c>
      <c r="M264" t="s">
        <v>530</v>
      </c>
      <c r="N264" t="s">
        <v>530</v>
      </c>
      <c r="O264" t="s">
        <v>530</v>
      </c>
      <c r="P264" t="s">
        <v>531</v>
      </c>
      <c r="Q264" s="5">
        <f t="shared" si="12"/>
        <v>4</v>
      </c>
      <c r="R264" s="8" t="str">
        <f t="shared" si="13"/>
        <v>8000000555339160</v>
      </c>
      <c r="S264" s="8" t="str">
        <f>VLOOKUP(R264,'RSU Provider 14-15'!Q:Q,1,)</f>
        <v>8000000555339160</v>
      </c>
      <c r="T264" s="8" t="e">
        <f>VLOOKUP(R264,#REF!,1,)</f>
        <v>#REF!</v>
      </c>
      <c r="U264" s="11" t="s">
        <v>817</v>
      </c>
      <c r="V264" s="8" t="e">
        <f>VLOOKUP(E264,#REF!,1,FALSE)</f>
        <v>#REF!</v>
      </c>
      <c r="W264" t="str">
        <f>VLOOKUP(R264,[2]Sheet1!$H$1:$H$65536,1,FALSE)</f>
        <v>8000000555339160</v>
      </c>
      <c r="Y264" t="str">
        <f t="shared" si="14"/>
        <v>EASTER SEALS NEW YORK INC--Program Code: 9160</v>
      </c>
      <c r="Z264" s="9">
        <v>280518998058</v>
      </c>
      <c r="AA264" t="s">
        <v>531</v>
      </c>
      <c r="AB264" t="s">
        <v>531</v>
      </c>
    </row>
    <row r="265" spans="1:28" x14ac:dyDescent="0.25">
      <c r="A265" s="10">
        <v>4</v>
      </c>
      <c r="B265" s="10">
        <v>1516</v>
      </c>
      <c r="C265" s="10" t="s">
        <v>532</v>
      </c>
      <c r="D265" s="10">
        <v>21620</v>
      </c>
      <c r="E265" s="9">
        <v>800000055533</v>
      </c>
      <c r="F265" t="s">
        <v>495</v>
      </c>
      <c r="G265" t="s">
        <v>528</v>
      </c>
      <c r="I265" t="s">
        <v>818</v>
      </c>
      <c r="J265">
        <v>9165</v>
      </c>
      <c r="K265" t="s">
        <v>529</v>
      </c>
      <c r="L265" t="s">
        <v>531</v>
      </c>
      <c r="M265" t="s">
        <v>530</v>
      </c>
      <c r="N265" t="s">
        <v>530</v>
      </c>
      <c r="O265" t="s">
        <v>530</v>
      </c>
      <c r="P265" t="s">
        <v>531</v>
      </c>
      <c r="Q265" s="5">
        <f t="shared" si="12"/>
        <v>4</v>
      </c>
      <c r="R265" s="8" t="str">
        <f t="shared" si="13"/>
        <v>8000000555339165</v>
      </c>
      <c r="S265" s="8" t="str">
        <f>VLOOKUP(R265,'RSU Provider 14-15'!Q:Q,1,)</f>
        <v>8000000555339165</v>
      </c>
      <c r="T265" s="8" t="e">
        <f>VLOOKUP(R265,#REF!,1,)</f>
        <v>#REF!</v>
      </c>
      <c r="U265" s="11" t="s">
        <v>817</v>
      </c>
      <c r="V265" s="8" t="e">
        <f>VLOOKUP(E265,#REF!,1,FALSE)</f>
        <v>#REF!</v>
      </c>
      <c r="W265" t="str">
        <f>VLOOKUP(R265,[2]Sheet1!$H$1:$H$65536,1,FALSE)</f>
        <v>8000000555339165</v>
      </c>
      <c r="Y265" t="str">
        <f t="shared" si="14"/>
        <v>EASTER SEALS NEW YORK INC--Program Code: 9165</v>
      </c>
      <c r="Z265" s="9">
        <v>661100997871</v>
      </c>
      <c r="AA265" t="s">
        <v>531</v>
      </c>
      <c r="AB265" t="s">
        <v>531</v>
      </c>
    </row>
    <row r="266" spans="1:28" x14ac:dyDescent="0.25">
      <c r="A266" s="10">
        <v>4</v>
      </c>
      <c r="B266" s="10">
        <v>1516</v>
      </c>
      <c r="C266" s="10" t="s">
        <v>527</v>
      </c>
      <c r="D266" s="10">
        <v>28230</v>
      </c>
      <c r="E266" s="9">
        <v>353100998212</v>
      </c>
      <c r="F266" t="s">
        <v>569</v>
      </c>
      <c r="G266" t="s">
        <v>540</v>
      </c>
      <c r="I266" t="s">
        <v>818</v>
      </c>
      <c r="J266">
        <v>9000</v>
      </c>
      <c r="K266" t="s">
        <v>529</v>
      </c>
      <c r="L266" t="s">
        <v>530</v>
      </c>
      <c r="M266" t="s">
        <v>530</v>
      </c>
      <c r="N266" t="s">
        <v>531</v>
      </c>
      <c r="O266" t="s">
        <v>531</v>
      </c>
      <c r="P266" t="s">
        <v>530</v>
      </c>
      <c r="Q266" s="5">
        <f t="shared" si="12"/>
        <v>1</v>
      </c>
      <c r="R266" s="8" t="str">
        <f t="shared" si="13"/>
        <v>3531009982129000</v>
      </c>
      <c r="S266" s="8" t="str">
        <f>VLOOKUP(R266,'RSU Provider 14-15'!Q:Q,1,)</f>
        <v>3531009982129000</v>
      </c>
      <c r="T266" s="8" t="e">
        <f>VLOOKUP(R266,#REF!,1,)</f>
        <v>#REF!</v>
      </c>
      <c r="U266" s="11" t="s">
        <v>817</v>
      </c>
      <c r="V266" s="8" t="e">
        <f>VLOOKUP(E266,#REF!,1,FALSE)</f>
        <v>#REF!</v>
      </c>
      <c r="W266" t="str">
        <f>VLOOKUP(R266,[2]Sheet1!$H$1:$H$65536,1,FALSE)</f>
        <v>3531009982129000</v>
      </c>
      <c r="Y266" t="str">
        <f t="shared" si="14"/>
        <v>EDEN II INST FOR AUTISTIC CH--Program Code: 9000</v>
      </c>
      <c r="Z266" s="9">
        <v>31502880026</v>
      </c>
      <c r="AA266" t="s">
        <v>531</v>
      </c>
      <c r="AB266" t="s">
        <v>531</v>
      </c>
    </row>
    <row r="267" spans="1:28" x14ac:dyDescent="0.25">
      <c r="A267" s="10">
        <v>4</v>
      </c>
      <c r="B267" s="10">
        <v>1516</v>
      </c>
      <c r="C267" s="10" t="s">
        <v>527</v>
      </c>
      <c r="D267" s="10">
        <v>28230</v>
      </c>
      <c r="E267" s="9">
        <v>353100998212</v>
      </c>
      <c r="F267" t="s">
        <v>569</v>
      </c>
      <c r="G267" t="s">
        <v>540</v>
      </c>
      <c r="I267" t="s">
        <v>818</v>
      </c>
      <c r="J267">
        <v>9100</v>
      </c>
      <c r="K267" t="s">
        <v>529</v>
      </c>
      <c r="L267" t="s">
        <v>531</v>
      </c>
      <c r="M267" t="s">
        <v>530</v>
      </c>
      <c r="N267" t="s">
        <v>530</v>
      </c>
      <c r="O267" t="s">
        <v>531</v>
      </c>
      <c r="P267" t="s">
        <v>530</v>
      </c>
      <c r="Q267" s="5">
        <f t="shared" si="12"/>
        <v>3</v>
      </c>
      <c r="R267" s="8" t="str">
        <f t="shared" si="13"/>
        <v>3531009982129100</v>
      </c>
      <c r="S267" s="8" t="str">
        <f>VLOOKUP(R267,'RSU Provider 14-15'!Q:Q,1,)</f>
        <v>3531009982129100</v>
      </c>
      <c r="T267" s="8" t="e">
        <f>VLOOKUP(R267,#REF!,1,)</f>
        <v>#REF!</v>
      </c>
      <c r="U267" s="11" t="s">
        <v>817</v>
      </c>
      <c r="V267" s="8" t="e">
        <f>VLOOKUP(E267,#REF!,1,FALSE)</f>
        <v>#REF!</v>
      </c>
      <c r="W267" t="str">
        <f>VLOOKUP(R267,[2]Sheet1!$H$1:$H$65536,1,FALSE)</f>
        <v>3531009982129100</v>
      </c>
      <c r="Y267" t="str">
        <f t="shared" si="14"/>
        <v>EDEN II INST FOR AUTISTIC CH--Program Code: 9100</v>
      </c>
      <c r="Z267" s="9">
        <v>280506998512</v>
      </c>
      <c r="AA267" t="s">
        <v>531</v>
      </c>
      <c r="AB267" t="s">
        <v>531</v>
      </c>
    </row>
    <row r="268" spans="1:28" x14ac:dyDescent="0.25">
      <c r="A268" s="10">
        <v>4</v>
      </c>
      <c r="B268" s="10">
        <v>1516</v>
      </c>
      <c r="C268" s="10" t="s">
        <v>527</v>
      </c>
      <c r="D268" s="10">
        <v>23700</v>
      </c>
      <c r="E268" s="9">
        <v>140600880265</v>
      </c>
      <c r="F268" t="s">
        <v>629</v>
      </c>
      <c r="G268" t="s">
        <v>558</v>
      </c>
      <c r="I268" t="s">
        <v>818</v>
      </c>
      <c r="J268">
        <v>9100</v>
      </c>
      <c r="K268" t="s">
        <v>529</v>
      </c>
      <c r="L268" t="s">
        <v>531</v>
      </c>
      <c r="M268" t="s">
        <v>530</v>
      </c>
      <c r="N268" t="s">
        <v>530</v>
      </c>
      <c r="O268" t="s">
        <v>531</v>
      </c>
      <c r="P268" t="s">
        <v>530</v>
      </c>
      <c r="Q268" s="5">
        <f t="shared" si="12"/>
        <v>3</v>
      </c>
      <c r="R268" s="8" t="str">
        <f t="shared" si="13"/>
        <v>1406008802659100</v>
      </c>
      <c r="S268" s="8" t="str">
        <f>VLOOKUP(R268,'RSU Provider 14-15'!Q:Q,1,)</f>
        <v>1406008802659100</v>
      </c>
      <c r="T268" s="8" t="e">
        <f>VLOOKUP(R268,#REF!,1,)</f>
        <v>#REF!</v>
      </c>
      <c r="U268" s="11" t="s">
        <v>817</v>
      </c>
      <c r="V268" s="8" t="e">
        <f>VLOOKUP(E268,#REF!,1,FALSE)</f>
        <v>#REF!</v>
      </c>
      <c r="W268" t="str">
        <f>VLOOKUP(R268,[2]Sheet1!$H$1:$H$65536,1,FALSE)</f>
        <v>1406008802659100</v>
      </c>
      <c r="Y268" t="str">
        <f t="shared" si="14"/>
        <v>ELIZABETH PIERCE OLMSTED (BA--Program Code: 9100</v>
      </c>
      <c r="Z268" s="9">
        <v>660802999880</v>
      </c>
      <c r="AA268" t="s">
        <v>531</v>
      </c>
      <c r="AB268" t="s">
        <v>531</v>
      </c>
    </row>
    <row r="269" spans="1:28" x14ac:dyDescent="0.25">
      <c r="A269" s="10">
        <v>4</v>
      </c>
      <c r="B269" s="10">
        <v>1516</v>
      </c>
      <c r="C269" s="10" t="s">
        <v>527</v>
      </c>
      <c r="D269" s="10">
        <v>23700</v>
      </c>
      <c r="E269" s="9">
        <v>140600880265</v>
      </c>
      <c r="F269" t="s">
        <v>629</v>
      </c>
      <c r="G269" t="s">
        <v>558</v>
      </c>
      <c r="I269" t="s">
        <v>818</v>
      </c>
      <c r="J269">
        <v>9160</v>
      </c>
      <c r="K269" t="s">
        <v>529</v>
      </c>
      <c r="L269" t="s">
        <v>531</v>
      </c>
      <c r="M269" t="s">
        <v>530</v>
      </c>
      <c r="N269" t="s">
        <v>530</v>
      </c>
      <c r="O269" t="s">
        <v>530</v>
      </c>
      <c r="P269" t="s">
        <v>531</v>
      </c>
      <c r="Q269" s="5">
        <f t="shared" si="12"/>
        <v>4</v>
      </c>
      <c r="R269" s="8" t="str">
        <f t="shared" si="13"/>
        <v>1406008802659160</v>
      </c>
      <c r="S269" s="8" t="str">
        <f>VLOOKUP(R269,'RSU Provider 14-15'!Q:Q,1,)</f>
        <v>1406008802659160</v>
      </c>
      <c r="T269" s="8" t="e">
        <f>VLOOKUP(R269,#REF!,1,)</f>
        <v>#REF!</v>
      </c>
      <c r="U269" s="11" t="s">
        <v>817</v>
      </c>
      <c r="V269" s="8" t="e">
        <f>VLOOKUP(E269,#REF!,1,FALSE)</f>
        <v>#REF!</v>
      </c>
      <c r="W269" t="str">
        <f>VLOOKUP(R269,[2]Sheet1!$H$1:$H$65536,1,FALSE)</f>
        <v>1406008802659160</v>
      </c>
      <c r="Y269" t="str">
        <f t="shared" si="14"/>
        <v>ELIZABETH PIERCE OLMSTED (BA--Program Code: 9160</v>
      </c>
      <c r="Z269" s="9">
        <v>660802999880</v>
      </c>
      <c r="AA269" t="s">
        <v>531</v>
      </c>
      <c r="AB269" t="s">
        <v>531</v>
      </c>
    </row>
    <row r="270" spans="1:28" x14ac:dyDescent="0.25">
      <c r="A270" s="10">
        <v>4</v>
      </c>
      <c r="B270" s="10">
        <v>1516</v>
      </c>
      <c r="C270" s="10" t="s">
        <v>527</v>
      </c>
      <c r="D270" s="10">
        <v>11590</v>
      </c>
      <c r="E270" s="9">
        <v>421800997437</v>
      </c>
      <c r="F270" t="s">
        <v>426</v>
      </c>
      <c r="G270" t="s">
        <v>571</v>
      </c>
      <c r="I270" t="s">
        <v>818</v>
      </c>
      <c r="J270">
        <v>9160</v>
      </c>
      <c r="K270" t="s">
        <v>529</v>
      </c>
      <c r="L270" t="s">
        <v>531</v>
      </c>
      <c r="M270" t="s">
        <v>530</v>
      </c>
      <c r="N270" t="s">
        <v>530</v>
      </c>
      <c r="O270" t="s">
        <v>530</v>
      </c>
      <c r="P270" t="s">
        <v>531</v>
      </c>
      <c r="Q270" s="5">
        <f t="shared" si="12"/>
        <v>4</v>
      </c>
      <c r="R270" s="8" t="str">
        <f t="shared" si="13"/>
        <v>4218009974379160</v>
      </c>
      <c r="S270" s="8" t="str">
        <f>VLOOKUP(R270,'RSU Provider 14-15'!Q:Q,1,)</f>
        <v>4218009974379160</v>
      </c>
      <c r="T270" s="8" t="e">
        <f>VLOOKUP(R270,#REF!,1,)</f>
        <v>#REF!</v>
      </c>
      <c r="U270" s="11" t="s">
        <v>817</v>
      </c>
      <c r="V270" s="8" t="e">
        <f>VLOOKUP(E270,#REF!,1,FALSE)</f>
        <v>#REF!</v>
      </c>
      <c r="W270" t="str">
        <f>VLOOKUP(R270,[2]Sheet1!$H$1:$H$65536,1,FALSE)</f>
        <v>4218009974379160</v>
      </c>
      <c r="Y270" t="str">
        <f t="shared" si="14"/>
        <v>ELMCREST CHILDRENS CENTER--Program Code: 9160</v>
      </c>
      <c r="Z270" s="9">
        <v>660803020000</v>
      </c>
      <c r="AA270" t="s">
        <v>531</v>
      </c>
      <c r="AB270" t="s">
        <v>531</v>
      </c>
    </row>
    <row r="271" spans="1:28" x14ac:dyDescent="0.25">
      <c r="A271" s="10">
        <v>4</v>
      </c>
      <c r="B271" s="10">
        <v>1516</v>
      </c>
      <c r="C271" s="10" t="s">
        <v>532</v>
      </c>
      <c r="D271" s="10">
        <v>20130</v>
      </c>
      <c r="E271" s="9">
        <v>142601997712</v>
      </c>
      <c r="F271" t="s">
        <v>409</v>
      </c>
      <c r="G271" t="s">
        <v>540</v>
      </c>
      <c r="I271" t="s">
        <v>818</v>
      </c>
      <c r="J271">
        <v>9000</v>
      </c>
      <c r="K271" t="s">
        <v>529</v>
      </c>
      <c r="L271" t="s">
        <v>530</v>
      </c>
      <c r="M271" t="s">
        <v>530</v>
      </c>
      <c r="N271" t="s">
        <v>531</v>
      </c>
      <c r="O271" t="s">
        <v>531</v>
      </c>
      <c r="P271" t="s">
        <v>530</v>
      </c>
      <c r="Q271" s="5">
        <f t="shared" si="12"/>
        <v>1</v>
      </c>
      <c r="R271" s="8" t="str">
        <f t="shared" si="13"/>
        <v>1426019977129000</v>
      </c>
      <c r="S271" s="8" t="str">
        <f>VLOOKUP(R271,'RSU Provider 14-15'!Q:Q,1,)</f>
        <v>1426019977129000</v>
      </c>
      <c r="T271" s="8" t="e">
        <f>VLOOKUP(R271,#REF!,1,)</f>
        <v>#REF!</v>
      </c>
      <c r="U271" s="11" t="s">
        <v>817</v>
      </c>
      <c r="V271" s="8" t="e">
        <f>VLOOKUP(E271,#REF!,1,FALSE)</f>
        <v>#REF!</v>
      </c>
      <c r="W271" t="str">
        <f>VLOOKUP(R271,[2]Sheet1!$H$1:$H$65536,1,FALSE)</f>
        <v>1426019977129000</v>
      </c>
      <c r="Y271" t="str">
        <f t="shared" si="14"/>
        <v>ERIE COUNTY NYS A.R.C.--Program Code: 9000</v>
      </c>
      <c r="Z271" s="9">
        <v>500304880222</v>
      </c>
      <c r="AA271" t="s">
        <v>531</v>
      </c>
      <c r="AB271" t="s">
        <v>531</v>
      </c>
    </row>
    <row r="272" spans="1:28" x14ac:dyDescent="0.25">
      <c r="A272" s="10">
        <v>4</v>
      </c>
      <c r="B272" s="10">
        <v>1516</v>
      </c>
      <c r="C272" s="10" t="s">
        <v>532</v>
      </c>
      <c r="D272" s="10">
        <v>20130</v>
      </c>
      <c r="E272" s="9">
        <v>142601997712</v>
      </c>
      <c r="F272" t="s">
        <v>409</v>
      </c>
      <c r="G272" t="s">
        <v>540</v>
      </c>
      <c r="I272" t="s">
        <v>818</v>
      </c>
      <c r="J272">
        <v>9100</v>
      </c>
      <c r="K272" t="s">
        <v>529</v>
      </c>
      <c r="L272" t="s">
        <v>531</v>
      </c>
      <c r="M272" t="s">
        <v>530</v>
      </c>
      <c r="N272" t="s">
        <v>530</v>
      </c>
      <c r="O272" t="s">
        <v>531</v>
      </c>
      <c r="P272" t="s">
        <v>530</v>
      </c>
      <c r="Q272" s="5">
        <f t="shared" si="12"/>
        <v>3</v>
      </c>
      <c r="R272" s="8" t="str">
        <f t="shared" si="13"/>
        <v>1426019977129100</v>
      </c>
      <c r="S272" s="8" t="str">
        <f>VLOOKUP(R272,'RSU Provider 14-15'!Q:Q,1,)</f>
        <v>1426019977129100</v>
      </c>
      <c r="T272" s="8" t="e">
        <f>VLOOKUP(R272,#REF!,1,)</f>
        <v>#REF!</v>
      </c>
      <c r="U272" s="11" t="s">
        <v>817</v>
      </c>
      <c r="V272" s="8" t="e">
        <f>VLOOKUP(E272,#REF!,1,FALSE)</f>
        <v>#REF!</v>
      </c>
      <c r="W272" t="str">
        <f>VLOOKUP(R272,[2]Sheet1!$H$1:$H$65536,1,FALSE)</f>
        <v>1426019977129100</v>
      </c>
      <c r="Y272" t="str">
        <f t="shared" si="14"/>
        <v>ERIE COUNTY NYS A.R.C.--Program Code: 9100</v>
      </c>
      <c r="Z272" s="9">
        <v>331300880219</v>
      </c>
      <c r="AA272" t="s">
        <v>531</v>
      </c>
      <c r="AB272" t="s">
        <v>531</v>
      </c>
    </row>
    <row r="273" spans="1:28" x14ac:dyDescent="0.25">
      <c r="A273" s="10">
        <v>4</v>
      </c>
      <c r="B273" s="10">
        <v>1516</v>
      </c>
      <c r="C273" s="10" t="s">
        <v>532</v>
      </c>
      <c r="D273" s="10">
        <v>20130</v>
      </c>
      <c r="E273" s="9">
        <v>142601997712</v>
      </c>
      <c r="F273" t="s">
        <v>409</v>
      </c>
      <c r="G273" t="s">
        <v>540</v>
      </c>
      <c r="I273" t="s">
        <v>818</v>
      </c>
      <c r="J273">
        <v>9160</v>
      </c>
      <c r="K273" t="s">
        <v>529</v>
      </c>
      <c r="L273" t="s">
        <v>531</v>
      </c>
      <c r="M273" t="s">
        <v>530</v>
      </c>
      <c r="N273" t="s">
        <v>530</v>
      </c>
      <c r="O273" t="s">
        <v>530</v>
      </c>
      <c r="P273" t="s">
        <v>531</v>
      </c>
      <c r="Q273" s="5">
        <f t="shared" si="12"/>
        <v>4</v>
      </c>
      <c r="R273" s="8" t="str">
        <f t="shared" si="13"/>
        <v>1426019977129160</v>
      </c>
      <c r="S273" s="8" t="str">
        <f>VLOOKUP(R273,'RSU Provider 14-15'!Q:Q,1,)</f>
        <v>1426019977129160</v>
      </c>
      <c r="T273" s="8" t="e">
        <f>VLOOKUP(R273,#REF!,1,)</f>
        <v>#REF!</v>
      </c>
      <c r="U273" s="11" t="s">
        <v>817</v>
      </c>
      <c r="V273" s="8" t="e">
        <f>VLOOKUP(E273,#REF!,1,FALSE)</f>
        <v>#REF!</v>
      </c>
      <c r="W273" t="str">
        <f>VLOOKUP(R273,[2]Sheet1!$H$1:$H$65536,1,FALSE)</f>
        <v>1426019977129160</v>
      </c>
      <c r="Y273" t="str">
        <f t="shared" si="14"/>
        <v>ERIE COUNTY NYS A.R.C.--Program Code: 9160</v>
      </c>
      <c r="Z273" s="9">
        <v>331300880219</v>
      </c>
      <c r="AA273" t="s">
        <v>531</v>
      </c>
      <c r="AB273" t="s">
        <v>531</v>
      </c>
    </row>
    <row r="274" spans="1:28" x14ac:dyDescent="0.25">
      <c r="A274" s="10">
        <v>4</v>
      </c>
      <c r="B274" s="10">
        <v>1516</v>
      </c>
      <c r="C274" s="10" t="s">
        <v>532</v>
      </c>
      <c r="D274" s="10">
        <v>14110</v>
      </c>
      <c r="E274" s="9">
        <v>800000056080</v>
      </c>
      <c r="F274" t="s">
        <v>630</v>
      </c>
      <c r="G274" t="s">
        <v>542</v>
      </c>
      <c r="I274" t="s">
        <v>818</v>
      </c>
      <c r="J274">
        <v>9100</v>
      </c>
      <c r="K274" t="s">
        <v>529</v>
      </c>
      <c r="L274" t="s">
        <v>531</v>
      </c>
      <c r="M274" t="s">
        <v>530</v>
      </c>
      <c r="N274" t="s">
        <v>530</v>
      </c>
      <c r="O274" t="s">
        <v>531</v>
      </c>
      <c r="P274" t="s">
        <v>530</v>
      </c>
      <c r="Q274" s="5">
        <f t="shared" si="12"/>
        <v>3</v>
      </c>
      <c r="R274" s="8" t="str">
        <f t="shared" si="13"/>
        <v>8000000560809100</v>
      </c>
      <c r="S274" s="8" t="str">
        <f>VLOOKUP(R274,'RSU Provider 14-15'!Q:Q,1,)</f>
        <v>8000000560809100</v>
      </c>
      <c r="T274" s="8" t="e">
        <f>VLOOKUP(R274,#REF!,1,)</f>
        <v>#REF!</v>
      </c>
      <c r="U274" s="11" t="s">
        <v>817</v>
      </c>
      <c r="V274" s="8" t="e">
        <f>VLOOKUP(E274,#REF!,1,FALSE)</f>
        <v>#REF!</v>
      </c>
      <c r="W274" t="str">
        <f>VLOOKUP(R274,[2]Sheet1!$H$1:$H$65536,1,FALSE)</f>
        <v>8000000560809100</v>
      </c>
      <c r="Y274" t="str">
        <f t="shared" si="14"/>
        <v>FAMILY SERVICES OF WESTCHEST--Program Code: 9100</v>
      </c>
      <c r="Z274" s="9">
        <v>331300880219</v>
      </c>
      <c r="AA274" t="s">
        <v>531</v>
      </c>
      <c r="AB274" t="s">
        <v>531</v>
      </c>
    </row>
    <row r="275" spans="1:28" x14ac:dyDescent="0.25">
      <c r="A275" s="10">
        <v>4</v>
      </c>
      <c r="B275" s="10">
        <v>1516</v>
      </c>
      <c r="C275" s="10" t="s">
        <v>532</v>
      </c>
      <c r="D275" s="10">
        <v>14110</v>
      </c>
      <c r="E275" s="9">
        <v>800000056080</v>
      </c>
      <c r="F275" t="s">
        <v>630</v>
      </c>
      <c r="G275" t="s">
        <v>542</v>
      </c>
      <c r="I275" t="s">
        <v>818</v>
      </c>
      <c r="J275">
        <v>9160</v>
      </c>
      <c r="K275" t="s">
        <v>529</v>
      </c>
      <c r="L275" t="s">
        <v>531</v>
      </c>
      <c r="M275" t="s">
        <v>530</v>
      </c>
      <c r="N275" t="s">
        <v>530</v>
      </c>
      <c r="O275" t="s">
        <v>530</v>
      </c>
      <c r="P275" t="s">
        <v>531</v>
      </c>
      <c r="Q275" s="5">
        <f t="shared" si="12"/>
        <v>4</v>
      </c>
      <c r="R275" s="8" t="str">
        <f t="shared" si="13"/>
        <v>8000000560809160</v>
      </c>
      <c r="S275" s="8" t="str">
        <f>VLOOKUP(R275,'RSU Provider 14-15'!Q:Q,1,)</f>
        <v>8000000560809160</v>
      </c>
      <c r="T275" s="8" t="e">
        <f>VLOOKUP(R275,#REF!,1,)</f>
        <v>#REF!</v>
      </c>
      <c r="U275" s="11" t="s">
        <v>817</v>
      </c>
      <c r="V275" s="8" t="e">
        <f>VLOOKUP(E275,#REF!,1,FALSE)</f>
        <v>#REF!</v>
      </c>
      <c r="W275" t="str">
        <f>VLOOKUP(R275,[2]Sheet1!$H$1:$H$65536,1,FALSE)</f>
        <v>8000000560809160</v>
      </c>
      <c r="Y275" t="str">
        <f t="shared" si="14"/>
        <v>FAMILY SERVICES OF WESTCHEST--Program Code: 9160</v>
      </c>
      <c r="Z275" s="9">
        <v>332000227132</v>
      </c>
      <c r="AA275" t="s">
        <v>531</v>
      </c>
      <c r="AB275" t="s">
        <v>531</v>
      </c>
    </row>
    <row r="276" spans="1:28" x14ac:dyDescent="0.25">
      <c r="A276" s="10">
        <v>4</v>
      </c>
      <c r="B276" s="10">
        <v>1516</v>
      </c>
      <c r="C276" s="10" t="s">
        <v>532</v>
      </c>
      <c r="D276" s="10">
        <v>22030</v>
      </c>
      <c r="E276" s="9">
        <v>610600998060</v>
      </c>
      <c r="F276" t="s">
        <v>692</v>
      </c>
      <c r="G276" t="s">
        <v>536</v>
      </c>
      <c r="I276" t="s">
        <v>818</v>
      </c>
      <c r="J276">
        <v>9162</v>
      </c>
      <c r="K276" t="s">
        <v>529</v>
      </c>
      <c r="L276" t="s">
        <v>531</v>
      </c>
      <c r="M276" t="s">
        <v>530</v>
      </c>
      <c r="N276" t="s">
        <v>530</v>
      </c>
      <c r="O276" t="s">
        <v>530</v>
      </c>
      <c r="P276" t="s">
        <v>531</v>
      </c>
      <c r="Q276" s="5">
        <f t="shared" si="12"/>
        <v>4</v>
      </c>
      <c r="R276" s="8" t="str">
        <f t="shared" si="13"/>
        <v>6106009980609162</v>
      </c>
      <c r="S276" s="8" t="str">
        <f>VLOOKUP(R276,'RSU Provider 14-15'!Q:Q,1,)</f>
        <v>6106009980609162</v>
      </c>
      <c r="T276" s="8" t="e">
        <f>VLOOKUP(R276,#REF!,1,)</f>
        <v>#REF!</v>
      </c>
      <c r="U276" s="11" t="s">
        <v>817</v>
      </c>
      <c r="V276" s="8" t="e">
        <f>VLOOKUP(E276,#REF!,1,FALSE)</f>
        <v>#REF!</v>
      </c>
      <c r="W276" t="str">
        <f>VLOOKUP(R276,[2]Sheet1!$H$1:$H$65536,1,FALSE)</f>
        <v>6106009980609162</v>
      </c>
      <c r="Y276" t="str">
        <f t="shared" si="14"/>
        <v>FRANZISKA RACKER CENTERS, IN--Program Code: 9162</v>
      </c>
      <c r="Z276" s="9">
        <v>332000227132</v>
      </c>
      <c r="AA276" t="s">
        <v>531</v>
      </c>
      <c r="AB276" t="s">
        <v>531</v>
      </c>
    </row>
    <row r="277" spans="1:28" x14ac:dyDescent="0.25">
      <c r="A277" s="10">
        <v>4</v>
      </c>
      <c r="B277" s="10">
        <v>1516</v>
      </c>
      <c r="C277" s="10" t="s">
        <v>527</v>
      </c>
      <c r="D277" s="10">
        <v>11680</v>
      </c>
      <c r="E277" s="9">
        <v>662300880413</v>
      </c>
      <c r="F277" t="s">
        <v>445</v>
      </c>
      <c r="G277" t="s">
        <v>558</v>
      </c>
      <c r="I277" t="s">
        <v>818</v>
      </c>
      <c r="J277">
        <v>9100</v>
      </c>
      <c r="K277" t="s">
        <v>529</v>
      </c>
      <c r="L277" t="s">
        <v>531</v>
      </c>
      <c r="M277" t="s">
        <v>530</v>
      </c>
      <c r="N277" t="s">
        <v>530</v>
      </c>
      <c r="O277" t="s">
        <v>531</v>
      </c>
      <c r="P277" t="s">
        <v>530</v>
      </c>
      <c r="Q277" s="5">
        <f t="shared" si="12"/>
        <v>3</v>
      </c>
      <c r="R277" s="8" t="str">
        <f t="shared" si="13"/>
        <v>6623008804139100</v>
      </c>
      <c r="S277" s="8" t="str">
        <f>VLOOKUP(R277,'RSU Provider 14-15'!Q:Q,1,)</f>
        <v>6623008804139100</v>
      </c>
      <c r="T277" s="8" t="e">
        <f>VLOOKUP(R277,#REF!,1,)</f>
        <v>#REF!</v>
      </c>
      <c r="U277" s="11" t="s">
        <v>817</v>
      </c>
      <c r="V277" s="8" t="e">
        <f>VLOOKUP(E277,#REF!,1,FALSE)</f>
        <v>#REF!</v>
      </c>
      <c r="W277" t="str">
        <f>VLOOKUP(R277,[2]Sheet1!$H$1:$H$65536,1,FALSE)</f>
        <v>6623008804139100</v>
      </c>
      <c r="Y277" t="str">
        <f t="shared" si="14"/>
        <v>FRED S KELLER SCHOOL--Program Code: 9100</v>
      </c>
      <c r="Z277" s="9">
        <v>332000227132</v>
      </c>
      <c r="AA277" t="s">
        <v>531</v>
      </c>
      <c r="AB277" t="s">
        <v>531</v>
      </c>
    </row>
    <row r="278" spans="1:28" x14ac:dyDescent="0.25">
      <c r="A278" s="10">
        <v>4</v>
      </c>
      <c r="B278" s="10">
        <v>1516</v>
      </c>
      <c r="C278" s="10" t="s">
        <v>527</v>
      </c>
      <c r="D278" s="10">
        <v>11680</v>
      </c>
      <c r="E278" s="9">
        <v>662300880413</v>
      </c>
      <c r="F278" t="s">
        <v>445</v>
      </c>
      <c r="G278" t="s">
        <v>558</v>
      </c>
      <c r="I278" t="s">
        <v>818</v>
      </c>
      <c r="J278">
        <v>9115</v>
      </c>
      <c r="K278" t="s">
        <v>529</v>
      </c>
      <c r="L278" t="s">
        <v>531</v>
      </c>
      <c r="M278" t="s">
        <v>530</v>
      </c>
      <c r="N278" t="s">
        <v>530</v>
      </c>
      <c r="O278" t="s">
        <v>531</v>
      </c>
      <c r="P278" t="s">
        <v>530</v>
      </c>
      <c r="Q278" s="5">
        <f t="shared" si="12"/>
        <v>3</v>
      </c>
      <c r="R278" s="8" t="str">
        <f t="shared" si="13"/>
        <v>6623008804139115</v>
      </c>
      <c r="S278" s="8" t="str">
        <f>VLOOKUP(R278,'RSU Provider 14-15'!Q:Q,1,)</f>
        <v>6623008804139115</v>
      </c>
      <c r="T278" s="8" t="e">
        <f>VLOOKUP(R278,#REF!,1,)</f>
        <v>#REF!</v>
      </c>
      <c r="U278" s="11" t="s">
        <v>817</v>
      </c>
      <c r="V278" s="8" t="e">
        <f>VLOOKUP(E278,#REF!,1,FALSE)</f>
        <v>#REF!</v>
      </c>
      <c r="W278" t="str">
        <f>VLOOKUP(R278,[2]Sheet1!$H$1:$H$65536,1,FALSE)</f>
        <v>6623008804139115</v>
      </c>
      <c r="Y278" t="str">
        <f t="shared" si="14"/>
        <v>FRED S KELLER SCHOOL--Program Code: 9115</v>
      </c>
      <c r="Z278" s="9">
        <v>332000227132</v>
      </c>
      <c r="AA278" t="s">
        <v>531</v>
      </c>
      <c r="AB278" t="s">
        <v>531</v>
      </c>
    </row>
    <row r="279" spans="1:28" x14ac:dyDescent="0.25">
      <c r="A279" s="10">
        <v>4</v>
      </c>
      <c r="B279" s="10">
        <v>1516</v>
      </c>
      <c r="C279" s="10" t="s">
        <v>527</v>
      </c>
      <c r="D279" s="10">
        <v>11680</v>
      </c>
      <c r="E279" s="9">
        <v>662300880413</v>
      </c>
      <c r="F279" t="s">
        <v>445</v>
      </c>
      <c r="G279" t="s">
        <v>558</v>
      </c>
      <c r="I279" t="s">
        <v>818</v>
      </c>
      <c r="J279">
        <v>9160</v>
      </c>
      <c r="K279" t="s">
        <v>529</v>
      </c>
      <c r="L279" t="s">
        <v>531</v>
      </c>
      <c r="M279" t="s">
        <v>530</v>
      </c>
      <c r="N279" t="s">
        <v>530</v>
      </c>
      <c r="O279" t="s">
        <v>530</v>
      </c>
      <c r="P279" t="s">
        <v>531</v>
      </c>
      <c r="Q279" s="5">
        <f t="shared" si="12"/>
        <v>4</v>
      </c>
      <c r="R279" s="8" t="str">
        <f t="shared" si="13"/>
        <v>6623008804139160</v>
      </c>
      <c r="S279" s="8" t="str">
        <f>VLOOKUP(R279,'RSU Provider 14-15'!Q:Q,1,)</f>
        <v>6623008804139160</v>
      </c>
      <c r="T279" s="8" t="e">
        <f>VLOOKUP(R279,#REF!,1,)</f>
        <v>#REF!</v>
      </c>
      <c r="U279" s="11" t="s">
        <v>817</v>
      </c>
      <c r="V279" s="8" t="e">
        <f>VLOOKUP(E279,#REF!,1,FALSE)</f>
        <v>#REF!</v>
      </c>
      <c r="W279" t="str">
        <f>VLOOKUP(R279,[2]Sheet1!$H$1:$H$65536,1,FALSE)</f>
        <v>6623008804139160</v>
      </c>
      <c r="Y279" t="str">
        <f t="shared" si="14"/>
        <v>FRED S KELLER SCHOOL--Program Code: 9160</v>
      </c>
      <c r="Z279" s="9">
        <v>332000227132</v>
      </c>
      <c r="AA279" t="s">
        <v>531</v>
      </c>
      <c r="AB279" t="s">
        <v>531</v>
      </c>
    </row>
    <row r="280" spans="1:28" x14ac:dyDescent="0.25">
      <c r="A280" s="10">
        <v>4</v>
      </c>
      <c r="B280" s="10">
        <v>1516</v>
      </c>
      <c r="C280" s="10" t="s">
        <v>527</v>
      </c>
      <c r="D280" s="10">
        <v>11680</v>
      </c>
      <c r="E280" s="9">
        <v>662300880413</v>
      </c>
      <c r="F280" t="s">
        <v>445</v>
      </c>
      <c r="G280" t="s">
        <v>558</v>
      </c>
      <c r="I280" t="s">
        <v>818</v>
      </c>
      <c r="J280">
        <v>9165</v>
      </c>
      <c r="K280" t="s">
        <v>529</v>
      </c>
      <c r="L280" t="s">
        <v>531</v>
      </c>
      <c r="M280" t="s">
        <v>530</v>
      </c>
      <c r="N280" t="s">
        <v>530</v>
      </c>
      <c r="O280" t="s">
        <v>530</v>
      </c>
      <c r="P280" t="s">
        <v>531</v>
      </c>
      <c r="Q280" s="5">
        <f t="shared" si="12"/>
        <v>4</v>
      </c>
      <c r="R280" s="8" t="str">
        <f t="shared" si="13"/>
        <v>6623008804139165</v>
      </c>
      <c r="S280" s="8" t="str">
        <f>VLOOKUP(R280,'RSU Provider 14-15'!Q:Q,1,)</f>
        <v>6623008804139165</v>
      </c>
      <c r="T280" s="8" t="e">
        <f>VLOOKUP(R280,#REF!,1,)</f>
        <v>#REF!</v>
      </c>
      <c r="U280" s="11" t="s">
        <v>817</v>
      </c>
      <c r="V280" s="8" t="e">
        <f>VLOOKUP(E280,#REF!,1,FALSE)</f>
        <v>#REF!</v>
      </c>
      <c r="W280" t="str">
        <f>VLOOKUP(R280,[2]Sheet1!$H$1:$H$65536,1,FALSE)</f>
        <v>6623008804139165</v>
      </c>
      <c r="Y280" t="str">
        <f t="shared" si="14"/>
        <v>FRED S KELLER SCHOOL--Program Code: 9165</v>
      </c>
      <c r="Z280" s="9">
        <v>332000227132</v>
      </c>
      <c r="AA280" t="s">
        <v>531</v>
      </c>
      <c r="AB280" t="s">
        <v>531</v>
      </c>
    </row>
    <row r="281" spans="1:28" x14ac:dyDescent="0.25">
      <c r="A281" s="10">
        <v>4</v>
      </c>
      <c r="B281" s="10">
        <v>1516</v>
      </c>
      <c r="C281" s="10" t="s">
        <v>527</v>
      </c>
      <c r="D281" s="10">
        <v>11690</v>
      </c>
      <c r="E281" s="9">
        <v>310300997763</v>
      </c>
      <c r="F281" t="s">
        <v>397</v>
      </c>
      <c r="G281" t="s">
        <v>563</v>
      </c>
      <c r="I281" t="s">
        <v>818</v>
      </c>
      <c r="J281">
        <v>9000</v>
      </c>
      <c r="K281" t="s">
        <v>529</v>
      </c>
      <c r="L281" t="s">
        <v>530</v>
      </c>
      <c r="M281" t="s">
        <v>530</v>
      </c>
      <c r="N281" t="s">
        <v>531</v>
      </c>
      <c r="O281" t="s">
        <v>531</v>
      </c>
      <c r="P281" t="s">
        <v>530</v>
      </c>
      <c r="Q281" s="5">
        <f t="shared" si="12"/>
        <v>1</v>
      </c>
      <c r="R281" s="8" t="str">
        <f t="shared" si="13"/>
        <v>3103009977639000</v>
      </c>
      <c r="S281" s="8" t="str">
        <f>VLOOKUP(R281,'RSU Provider 14-15'!Q:Q,1,)</f>
        <v>3103009977639000</v>
      </c>
      <c r="T281" s="8" t="e">
        <f>VLOOKUP(R281,#REF!,1,)</f>
        <v>#REF!</v>
      </c>
      <c r="U281" s="11" t="s">
        <v>817</v>
      </c>
      <c r="V281" s="8" t="e">
        <f>VLOOKUP(E281,#REF!,1,FALSE)</f>
        <v>#REF!</v>
      </c>
      <c r="W281" t="str">
        <f>VLOOKUP(R281,[2]Sheet1!$H$1:$H$65536,1,FALSE)</f>
        <v>3103009977639000</v>
      </c>
      <c r="Y281" t="str">
        <f t="shared" si="14"/>
        <v>GATEWAY SCHOOL OF NY--Program Code: 9000</v>
      </c>
      <c r="Z281" s="9">
        <v>332000227506</v>
      </c>
      <c r="AA281" t="s">
        <v>531</v>
      </c>
      <c r="AB281" t="s">
        <v>531</v>
      </c>
    </row>
    <row r="282" spans="1:28" x14ac:dyDescent="0.25">
      <c r="A282" s="10">
        <v>4</v>
      </c>
      <c r="B282" s="10">
        <v>1516</v>
      </c>
      <c r="C282" s="10" t="s">
        <v>527</v>
      </c>
      <c r="D282" s="10">
        <v>11700</v>
      </c>
      <c r="E282" s="9">
        <v>140203997682</v>
      </c>
      <c r="F282" t="s">
        <v>414</v>
      </c>
      <c r="G282" t="s">
        <v>538</v>
      </c>
      <c r="I282" t="s">
        <v>818</v>
      </c>
      <c r="J282">
        <v>9002</v>
      </c>
      <c r="K282" t="s">
        <v>529</v>
      </c>
      <c r="L282" t="s">
        <v>530</v>
      </c>
      <c r="M282" t="s">
        <v>530</v>
      </c>
      <c r="N282" t="s">
        <v>531</v>
      </c>
      <c r="O282" t="s">
        <v>531</v>
      </c>
      <c r="P282" t="s">
        <v>530</v>
      </c>
      <c r="Q282" s="5">
        <f t="shared" si="12"/>
        <v>1</v>
      </c>
      <c r="R282" s="8" t="str">
        <f t="shared" si="13"/>
        <v>1402039976829002</v>
      </c>
      <c r="S282" s="8" t="str">
        <f>VLOOKUP(R282,'RSU Provider 14-15'!Q:Q,1,)</f>
        <v>1402039976829002</v>
      </c>
      <c r="T282" s="8" t="e">
        <f>VLOOKUP(R282,#REF!,1,)</f>
        <v>#REF!</v>
      </c>
      <c r="U282" s="11" t="s">
        <v>817</v>
      </c>
      <c r="V282" s="8" t="e">
        <f>VLOOKUP(E282,#REF!,1,FALSE)</f>
        <v>#REF!</v>
      </c>
      <c r="W282" t="str">
        <f>VLOOKUP(R282,[2]Sheet1!$H$1:$H$65536,1,FALSE)</f>
        <v>1402039976829002</v>
      </c>
      <c r="Y282" t="str">
        <f t="shared" si="14"/>
        <v>GATEWAY-LONGVIEW--Program Code: 9002</v>
      </c>
      <c r="Z282" s="9">
        <v>332000227506</v>
      </c>
      <c r="AA282" t="s">
        <v>531</v>
      </c>
      <c r="AB282" t="s">
        <v>531</v>
      </c>
    </row>
    <row r="283" spans="1:28" x14ac:dyDescent="0.25">
      <c r="A283" s="10">
        <v>4</v>
      </c>
      <c r="B283" s="10">
        <v>1516</v>
      </c>
      <c r="C283" s="10" t="s">
        <v>527</v>
      </c>
      <c r="D283" s="10">
        <v>11700</v>
      </c>
      <c r="E283" s="9">
        <v>140203997682</v>
      </c>
      <c r="F283" t="s">
        <v>414</v>
      </c>
      <c r="G283" t="s">
        <v>538</v>
      </c>
      <c r="I283" t="s">
        <v>818</v>
      </c>
      <c r="J283">
        <v>9100</v>
      </c>
      <c r="K283" t="s">
        <v>529</v>
      </c>
      <c r="L283" t="s">
        <v>531</v>
      </c>
      <c r="M283" t="s">
        <v>530</v>
      </c>
      <c r="N283" t="s">
        <v>530</v>
      </c>
      <c r="O283" t="s">
        <v>531</v>
      </c>
      <c r="P283" t="s">
        <v>530</v>
      </c>
      <c r="Q283" s="5">
        <f t="shared" si="12"/>
        <v>3</v>
      </c>
      <c r="R283" s="8" t="str">
        <f t="shared" si="13"/>
        <v>1402039976829100</v>
      </c>
      <c r="S283" s="8" t="str">
        <f>VLOOKUP(R283,'RSU Provider 14-15'!Q:Q,1,)</f>
        <v>1402039976829100</v>
      </c>
      <c r="T283" s="8" t="e">
        <f>VLOOKUP(R283,#REF!,1,)</f>
        <v>#REF!</v>
      </c>
      <c r="U283" s="11" t="s">
        <v>817</v>
      </c>
      <c r="V283" s="8" t="e">
        <f>VLOOKUP(E283,#REF!,1,FALSE)</f>
        <v>#REF!</v>
      </c>
      <c r="W283" t="str">
        <f>VLOOKUP(R283,[2]Sheet1!$H$1:$H$65536,1,FALSE)</f>
        <v>1402039976829100</v>
      </c>
      <c r="Y283" t="str">
        <f t="shared" si="14"/>
        <v>GATEWAY-LONGVIEW--Program Code: 9100</v>
      </c>
      <c r="Z283" s="9">
        <v>332000227506</v>
      </c>
      <c r="AA283" t="s">
        <v>531</v>
      </c>
      <c r="AB283" t="s">
        <v>531</v>
      </c>
    </row>
    <row r="284" spans="1:28" x14ac:dyDescent="0.25">
      <c r="A284" s="10">
        <v>4</v>
      </c>
      <c r="B284" s="10">
        <v>1516</v>
      </c>
      <c r="C284" s="10" t="s">
        <v>527</v>
      </c>
      <c r="D284" s="10">
        <v>11700</v>
      </c>
      <c r="E284" s="9">
        <v>140203997682</v>
      </c>
      <c r="F284" t="s">
        <v>414</v>
      </c>
      <c r="G284" t="s">
        <v>538</v>
      </c>
      <c r="I284" t="s">
        <v>818</v>
      </c>
      <c r="J284">
        <v>9160</v>
      </c>
      <c r="K284" t="s">
        <v>529</v>
      </c>
      <c r="L284" t="s">
        <v>531</v>
      </c>
      <c r="M284" t="s">
        <v>530</v>
      </c>
      <c r="N284" t="s">
        <v>530</v>
      </c>
      <c r="O284" t="s">
        <v>530</v>
      </c>
      <c r="P284" t="s">
        <v>531</v>
      </c>
      <c r="Q284" s="5">
        <f t="shared" si="12"/>
        <v>4</v>
      </c>
      <c r="R284" s="8" t="str">
        <f t="shared" si="13"/>
        <v>1402039976829160</v>
      </c>
      <c r="S284" s="8" t="str">
        <f>VLOOKUP(R284,'RSU Provider 14-15'!Q:Q,1,)</f>
        <v>1402039976829160</v>
      </c>
      <c r="T284" s="8" t="e">
        <f>VLOOKUP(R284,#REF!,1,)</f>
        <v>#REF!</v>
      </c>
      <c r="U284" s="11" t="s">
        <v>817</v>
      </c>
      <c r="V284" s="8" t="e">
        <f>VLOOKUP(E284,#REF!,1,FALSE)</f>
        <v>#REF!</v>
      </c>
      <c r="W284" t="str">
        <f>VLOOKUP(R284,[2]Sheet1!$H$1:$H$65536,1,FALSE)</f>
        <v>1402039976829160</v>
      </c>
      <c r="Y284" t="str">
        <f t="shared" si="14"/>
        <v>GATEWAY-LONGVIEW--Program Code: 9160</v>
      </c>
      <c r="Z284" s="9">
        <v>332000227506</v>
      </c>
      <c r="AA284" t="s">
        <v>531</v>
      </c>
      <c r="AB284" t="s">
        <v>531</v>
      </c>
    </row>
    <row r="285" spans="1:28" x14ac:dyDescent="0.25">
      <c r="A285" s="10">
        <v>4</v>
      </c>
      <c r="B285" s="10">
        <v>1516</v>
      </c>
      <c r="C285" s="10" t="s">
        <v>527</v>
      </c>
      <c r="D285" s="10">
        <v>18740</v>
      </c>
      <c r="E285" s="9">
        <v>310200880425</v>
      </c>
      <c r="F285" t="s">
        <v>400</v>
      </c>
      <c r="G285" t="s">
        <v>571</v>
      </c>
      <c r="I285" t="s">
        <v>818</v>
      </c>
      <c r="J285">
        <v>9000</v>
      </c>
      <c r="K285" t="s">
        <v>529</v>
      </c>
      <c r="L285" t="s">
        <v>530</v>
      </c>
      <c r="M285" t="s">
        <v>530</v>
      </c>
      <c r="N285" t="s">
        <v>531</v>
      </c>
      <c r="O285" t="s">
        <v>531</v>
      </c>
      <c r="P285" t="s">
        <v>530</v>
      </c>
      <c r="Q285" s="5">
        <f t="shared" si="12"/>
        <v>1</v>
      </c>
      <c r="R285" s="8" t="str">
        <f t="shared" si="13"/>
        <v>3102008804259000</v>
      </c>
      <c r="S285" s="8" t="str">
        <f>VLOOKUP(R285,'RSU Provider 14-15'!Q:Q,1,)</f>
        <v>3102008804259000</v>
      </c>
      <c r="T285" s="8" t="e">
        <f>VLOOKUP(R285,#REF!,1,)</f>
        <v>#REF!</v>
      </c>
      <c r="U285" s="11" t="s">
        <v>817</v>
      </c>
      <c r="V285" s="8" t="e">
        <f>VLOOKUP(E285,#REF!,1,FALSE)</f>
        <v>#REF!</v>
      </c>
      <c r="W285" t="str">
        <f>VLOOKUP(R285,[2]Sheet1!$H$1:$H$65536,1,FALSE)</f>
        <v>3102008804259000</v>
      </c>
      <c r="Y285" t="str">
        <f t="shared" si="14"/>
        <v>GILLEN BREWER SCHOOL--Program Code: 9000</v>
      </c>
      <c r="Z285" s="9">
        <v>331300630007</v>
      </c>
      <c r="AA285" t="s">
        <v>531</v>
      </c>
      <c r="AB285" t="s">
        <v>531</v>
      </c>
    </row>
    <row r="286" spans="1:28" x14ac:dyDescent="0.25">
      <c r="A286" s="10">
        <v>4</v>
      </c>
      <c r="B286" s="10">
        <v>1516</v>
      </c>
      <c r="C286" s="10" t="s">
        <v>527</v>
      </c>
      <c r="D286" s="10">
        <v>18740</v>
      </c>
      <c r="E286" s="9">
        <v>310200880425</v>
      </c>
      <c r="F286" t="s">
        <v>400</v>
      </c>
      <c r="G286" t="s">
        <v>571</v>
      </c>
      <c r="I286" t="s">
        <v>818</v>
      </c>
      <c r="J286">
        <v>9100</v>
      </c>
      <c r="K286" t="s">
        <v>529</v>
      </c>
      <c r="L286" t="s">
        <v>531</v>
      </c>
      <c r="M286" t="s">
        <v>530</v>
      </c>
      <c r="N286" t="s">
        <v>530</v>
      </c>
      <c r="O286" t="s">
        <v>531</v>
      </c>
      <c r="P286" t="s">
        <v>530</v>
      </c>
      <c r="Q286" s="5">
        <f t="shared" si="12"/>
        <v>3</v>
      </c>
      <c r="R286" s="8" t="str">
        <f t="shared" si="13"/>
        <v>3102008804259100</v>
      </c>
      <c r="S286" s="8" t="str">
        <f>VLOOKUP(R286,'RSU Provider 14-15'!Q:Q,1,)</f>
        <v>3102008804259100</v>
      </c>
      <c r="T286" s="8" t="e">
        <f>VLOOKUP(R286,#REF!,1,)</f>
        <v>#REF!</v>
      </c>
      <c r="U286" s="11" t="s">
        <v>817</v>
      </c>
      <c r="V286" s="8" t="e">
        <f>VLOOKUP(E286,#REF!,1,FALSE)</f>
        <v>#REF!</v>
      </c>
      <c r="W286" t="str">
        <f>VLOOKUP(R286,[2]Sheet1!$H$1:$H$65536,1,FALSE)</f>
        <v>3102008804259100</v>
      </c>
      <c r="Y286" t="str">
        <f t="shared" si="14"/>
        <v>GILLEN BREWER SCHOOL--Program Code: 9100</v>
      </c>
      <c r="Z286" s="9">
        <v>10100996557</v>
      </c>
      <c r="AA286" t="s">
        <v>531</v>
      </c>
      <c r="AB286" t="s">
        <v>531</v>
      </c>
    </row>
    <row r="287" spans="1:28" x14ac:dyDescent="0.25">
      <c r="A287" s="10">
        <v>4</v>
      </c>
      <c r="B287" s="10">
        <v>1516</v>
      </c>
      <c r="C287" s="10" t="s">
        <v>527</v>
      </c>
      <c r="D287" s="10">
        <v>11720</v>
      </c>
      <c r="E287" s="9">
        <v>353100880059</v>
      </c>
      <c r="F287" t="s">
        <v>462</v>
      </c>
      <c r="G287" t="s">
        <v>558</v>
      </c>
      <c r="I287" t="s">
        <v>818</v>
      </c>
      <c r="J287">
        <v>9100</v>
      </c>
      <c r="K287" t="s">
        <v>529</v>
      </c>
      <c r="L287" t="s">
        <v>531</v>
      </c>
      <c r="M287" t="s">
        <v>530</v>
      </c>
      <c r="N287" t="s">
        <v>530</v>
      </c>
      <c r="O287" t="s">
        <v>531</v>
      </c>
      <c r="P287" t="s">
        <v>530</v>
      </c>
      <c r="Q287" s="5">
        <f t="shared" si="12"/>
        <v>3</v>
      </c>
      <c r="R287" s="8" t="str">
        <f t="shared" si="13"/>
        <v>3531008800599100</v>
      </c>
      <c r="S287" s="8" t="str">
        <f>VLOOKUP(R287,'RSU Provider 14-15'!Q:Q,1,)</f>
        <v>3531008800599100</v>
      </c>
      <c r="T287" s="8" t="e">
        <f>VLOOKUP(R287,#REF!,1,)</f>
        <v>#REF!</v>
      </c>
      <c r="U287" s="11" t="s">
        <v>817</v>
      </c>
      <c r="V287" s="8" t="e">
        <f>VLOOKUP(E287,#REF!,1,FALSE)</f>
        <v>#REF!</v>
      </c>
      <c r="W287" t="str">
        <f>VLOOKUP(R287,[2]Sheet1!$H$1:$H$65536,1,FALSE)</f>
        <v>3531008800599100</v>
      </c>
      <c r="Y287" t="str">
        <f t="shared" si="14"/>
        <v>GINGERBREAD LEARNING CTR INC--Program Code: 9100</v>
      </c>
      <c r="Z287" s="9">
        <v>10100996557</v>
      </c>
      <c r="AA287" t="s">
        <v>531</v>
      </c>
      <c r="AB287" t="s">
        <v>531</v>
      </c>
    </row>
    <row r="288" spans="1:28" x14ac:dyDescent="0.25">
      <c r="A288" s="10">
        <v>4</v>
      </c>
      <c r="B288" s="10">
        <v>1516</v>
      </c>
      <c r="C288" s="10" t="s">
        <v>527</v>
      </c>
      <c r="D288" s="10">
        <v>11720</v>
      </c>
      <c r="E288" s="9">
        <v>353100880059</v>
      </c>
      <c r="F288" t="s">
        <v>462</v>
      </c>
      <c r="G288" t="s">
        <v>558</v>
      </c>
      <c r="I288" t="s">
        <v>818</v>
      </c>
      <c r="J288">
        <v>9115</v>
      </c>
      <c r="K288" t="s">
        <v>529</v>
      </c>
      <c r="L288" t="s">
        <v>531</v>
      </c>
      <c r="M288" t="s">
        <v>530</v>
      </c>
      <c r="N288" t="s">
        <v>530</v>
      </c>
      <c r="O288" t="s">
        <v>531</v>
      </c>
      <c r="P288" t="s">
        <v>530</v>
      </c>
      <c r="Q288" s="5">
        <f t="shared" si="12"/>
        <v>3</v>
      </c>
      <c r="R288" s="8" t="str">
        <f t="shared" si="13"/>
        <v>3531008800599115</v>
      </c>
      <c r="S288" s="8" t="str">
        <f>VLOOKUP(R288,'RSU Provider 14-15'!Q:Q,1,)</f>
        <v>3531008800599115</v>
      </c>
      <c r="T288" s="8" t="e">
        <f>VLOOKUP(R288,#REF!,1,)</f>
        <v>#REF!</v>
      </c>
      <c r="U288" s="11" t="s">
        <v>817</v>
      </c>
      <c r="V288" s="8" t="e">
        <f>VLOOKUP(E288,#REF!,1,FALSE)</f>
        <v>#REF!</v>
      </c>
      <c r="W288" t="str">
        <f>VLOOKUP(R288,[2]Sheet1!$H$1:$H$65536,1,FALSE)</f>
        <v>3531008800599115</v>
      </c>
      <c r="Y288" t="str">
        <f t="shared" si="14"/>
        <v>GINGERBREAD LEARNING CTR INC--Program Code: 9115</v>
      </c>
      <c r="Z288" s="9">
        <v>10100996557</v>
      </c>
      <c r="AA288" t="s">
        <v>531</v>
      </c>
      <c r="AB288" t="s">
        <v>531</v>
      </c>
    </row>
    <row r="289" spans="1:28" x14ac:dyDescent="0.25">
      <c r="A289" s="10">
        <v>4</v>
      </c>
      <c r="B289" s="10">
        <v>1516</v>
      </c>
      <c r="C289" s="10" t="s">
        <v>527</v>
      </c>
      <c r="D289" s="10">
        <v>11720</v>
      </c>
      <c r="E289" s="9">
        <v>353100880059</v>
      </c>
      <c r="F289" t="s">
        <v>462</v>
      </c>
      <c r="G289" t="s">
        <v>558</v>
      </c>
      <c r="I289" t="s">
        <v>818</v>
      </c>
      <c r="J289">
        <v>9160</v>
      </c>
      <c r="K289" t="s">
        <v>529</v>
      </c>
      <c r="L289" t="s">
        <v>531</v>
      </c>
      <c r="M289" t="s">
        <v>530</v>
      </c>
      <c r="N289" t="s">
        <v>530</v>
      </c>
      <c r="O289" t="s">
        <v>530</v>
      </c>
      <c r="P289" t="s">
        <v>531</v>
      </c>
      <c r="Q289" s="5">
        <f t="shared" si="12"/>
        <v>4</v>
      </c>
      <c r="R289" s="8" t="str">
        <f t="shared" si="13"/>
        <v>3531008800599160</v>
      </c>
      <c r="S289" s="8" t="str">
        <f>VLOOKUP(R289,'RSU Provider 14-15'!Q:Q,1,)</f>
        <v>3531008800599160</v>
      </c>
      <c r="T289" s="8" t="e">
        <f>VLOOKUP(R289,#REF!,1,)</f>
        <v>#REF!</v>
      </c>
      <c r="U289" s="11" t="s">
        <v>817</v>
      </c>
      <c r="V289" s="8" t="e">
        <f>VLOOKUP(E289,#REF!,1,FALSE)</f>
        <v>#REF!</v>
      </c>
      <c r="W289" t="str">
        <f>VLOOKUP(R289,[2]Sheet1!$H$1:$H$65536,1,FALSE)</f>
        <v>3531008800599160</v>
      </c>
      <c r="Y289" t="str">
        <f t="shared" si="14"/>
        <v>GINGERBREAD LEARNING CTR INC--Program Code: 9160</v>
      </c>
      <c r="Z289" s="9">
        <v>10100996557</v>
      </c>
      <c r="AA289" t="s">
        <v>531</v>
      </c>
      <c r="AB289" t="s">
        <v>531</v>
      </c>
    </row>
    <row r="290" spans="1:28" x14ac:dyDescent="0.25">
      <c r="A290" s="10">
        <v>4</v>
      </c>
      <c r="B290" s="10">
        <v>1516</v>
      </c>
      <c r="C290" s="10" t="s">
        <v>527</v>
      </c>
      <c r="D290" s="10">
        <v>23260</v>
      </c>
      <c r="E290" s="9">
        <v>480601996550</v>
      </c>
      <c r="F290" t="s">
        <v>572</v>
      </c>
      <c r="G290" t="s">
        <v>538</v>
      </c>
      <c r="I290" t="s">
        <v>818</v>
      </c>
      <c r="J290">
        <v>9000</v>
      </c>
      <c r="K290" t="s">
        <v>529</v>
      </c>
      <c r="L290" t="s">
        <v>530</v>
      </c>
      <c r="M290" t="s">
        <v>530</v>
      </c>
      <c r="N290" t="s">
        <v>531</v>
      </c>
      <c r="O290" t="s">
        <v>531</v>
      </c>
      <c r="P290" t="s">
        <v>530</v>
      </c>
      <c r="Q290" s="5">
        <f t="shared" si="12"/>
        <v>1</v>
      </c>
      <c r="R290" s="8" t="str">
        <f t="shared" si="13"/>
        <v>4806019965509000</v>
      </c>
      <c r="S290" s="8" t="str">
        <f>VLOOKUP(R290,'RSU Provider 14-15'!Q:Q,1,)</f>
        <v>4806019965509000</v>
      </c>
      <c r="T290" s="8" t="e">
        <f>VLOOKUP(R290,#REF!,1,)</f>
        <v>#REF!</v>
      </c>
      <c r="U290" s="11" t="s">
        <v>817</v>
      </c>
      <c r="V290" s="8" t="e">
        <f>VLOOKUP(E290,#REF!,1,FALSE)</f>
        <v>#REF!</v>
      </c>
      <c r="W290" t="str">
        <f>VLOOKUP(R290,[2]Sheet1!$H$1:$H$65536,1,FALSE)</f>
        <v>4806019965509000</v>
      </c>
      <c r="Y290" t="str">
        <f t="shared" si="14"/>
        <v>GREEN CHIMNEY CHILDREN`S SVC--Program Code: 9000</v>
      </c>
      <c r="Z290" s="9">
        <v>520302880126</v>
      </c>
      <c r="AA290" t="s">
        <v>531</v>
      </c>
      <c r="AB290" t="s">
        <v>531</v>
      </c>
    </row>
    <row r="291" spans="1:28" x14ac:dyDescent="0.25">
      <c r="A291" s="10">
        <v>4</v>
      </c>
      <c r="B291" s="10">
        <v>1516</v>
      </c>
      <c r="C291" s="10" t="s">
        <v>532</v>
      </c>
      <c r="D291" s="10">
        <v>23500</v>
      </c>
      <c r="E291" s="9">
        <v>661100880201</v>
      </c>
      <c r="F291" t="s">
        <v>632</v>
      </c>
      <c r="G291" t="s">
        <v>539</v>
      </c>
      <c r="I291" t="s">
        <v>818</v>
      </c>
      <c r="J291">
        <v>9100</v>
      </c>
      <c r="K291" t="s">
        <v>529</v>
      </c>
      <c r="L291" t="s">
        <v>531</v>
      </c>
      <c r="M291" t="s">
        <v>530</v>
      </c>
      <c r="N291" t="s">
        <v>530</v>
      </c>
      <c r="O291" t="s">
        <v>531</v>
      </c>
      <c r="P291" t="s">
        <v>530</v>
      </c>
      <c r="Q291" s="5">
        <f t="shared" si="12"/>
        <v>3</v>
      </c>
      <c r="R291" s="8" t="str">
        <f t="shared" si="13"/>
        <v>6611008802019100</v>
      </c>
      <c r="S291" s="8" t="str">
        <f>VLOOKUP(R291,'RSU Provider 14-15'!Q:Q,1,)</f>
        <v>6611008802019100</v>
      </c>
      <c r="T291" s="23" t="e">
        <f>VLOOKUP(R291,#REF!,1,)</f>
        <v>#REF!</v>
      </c>
      <c r="U291" s="11" t="s">
        <v>817</v>
      </c>
      <c r="V291" s="8" t="e">
        <f>VLOOKUP(E291,#REF!,1,FALSE)</f>
        <v>#REF!</v>
      </c>
      <c r="W291" t="e">
        <f>VLOOKUP(R291,[2]Sheet1!$H$1:$H$65536,1,FALSE)</f>
        <v>#N/A</v>
      </c>
      <c r="Y291" t="str">
        <f t="shared" si="14"/>
        <v>GUIDANCE CENTER THERAPEUTIC--Program Code: 9100</v>
      </c>
      <c r="Z291" s="9">
        <v>520302880126</v>
      </c>
      <c r="AA291" t="s">
        <v>531</v>
      </c>
      <c r="AB291" t="s">
        <v>531</v>
      </c>
    </row>
    <row r="292" spans="1:28" x14ac:dyDescent="0.25">
      <c r="A292" s="10">
        <v>4</v>
      </c>
      <c r="B292" s="10">
        <v>1516</v>
      </c>
      <c r="C292" s="10" t="s">
        <v>532</v>
      </c>
      <c r="D292" s="10">
        <v>23500</v>
      </c>
      <c r="E292" s="9">
        <v>661100880201</v>
      </c>
      <c r="F292" t="s">
        <v>632</v>
      </c>
      <c r="G292" t="s">
        <v>539</v>
      </c>
      <c r="I292" t="s">
        <v>818</v>
      </c>
      <c r="J292">
        <v>9115</v>
      </c>
      <c r="K292" t="s">
        <v>529</v>
      </c>
      <c r="L292" t="s">
        <v>531</v>
      </c>
      <c r="M292" t="s">
        <v>530</v>
      </c>
      <c r="N292" t="s">
        <v>530</v>
      </c>
      <c r="O292" t="s">
        <v>531</v>
      </c>
      <c r="P292" t="s">
        <v>530</v>
      </c>
      <c r="Q292" s="5">
        <f t="shared" si="12"/>
        <v>3</v>
      </c>
      <c r="R292" s="8" t="str">
        <f t="shared" si="13"/>
        <v>6611008802019115</v>
      </c>
      <c r="S292" s="8" t="str">
        <f>VLOOKUP(R292,'RSU Provider 14-15'!Q:Q,1,)</f>
        <v>6611008802019115</v>
      </c>
      <c r="T292" s="8" t="e">
        <f>VLOOKUP(R292,#REF!,1,)</f>
        <v>#REF!</v>
      </c>
      <c r="U292" s="11" t="s">
        <v>817</v>
      </c>
      <c r="V292" s="8" t="e">
        <f>VLOOKUP(E292,#REF!,1,FALSE)</f>
        <v>#REF!</v>
      </c>
      <c r="W292" t="str">
        <f>VLOOKUP(R292,[2]Sheet1!$H$1:$H$65536,1,FALSE)</f>
        <v>6611008802019115</v>
      </c>
      <c r="Y292" t="str">
        <f t="shared" si="14"/>
        <v>GUIDANCE CENTER THERAPEUTIC--Program Code: 9115</v>
      </c>
      <c r="Z292" s="9">
        <v>520302880126</v>
      </c>
      <c r="AA292" t="s">
        <v>531</v>
      </c>
      <c r="AB292" t="s">
        <v>531</v>
      </c>
    </row>
    <row r="293" spans="1:28" x14ac:dyDescent="0.25">
      <c r="A293" s="10">
        <v>4</v>
      </c>
      <c r="B293" s="10">
        <v>1516</v>
      </c>
      <c r="C293" s="10" t="s">
        <v>532</v>
      </c>
      <c r="D293" s="10">
        <v>23500</v>
      </c>
      <c r="E293" s="9">
        <v>661100880201</v>
      </c>
      <c r="F293" t="s">
        <v>632</v>
      </c>
      <c r="G293" t="s">
        <v>539</v>
      </c>
      <c r="I293" t="s">
        <v>818</v>
      </c>
      <c r="J293">
        <v>9165</v>
      </c>
      <c r="K293" t="s">
        <v>529</v>
      </c>
      <c r="L293" t="s">
        <v>531</v>
      </c>
      <c r="M293" t="s">
        <v>530</v>
      </c>
      <c r="N293" t="s">
        <v>530</v>
      </c>
      <c r="O293" t="s">
        <v>530</v>
      </c>
      <c r="P293" t="s">
        <v>531</v>
      </c>
      <c r="Q293" s="5">
        <f t="shared" si="12"/>
        <v>4</v>
      </c>
      <c r="R293" s="8" t="str">
        <f t="shared" si="13"/>
        <v>6611008802019165</v>
      </c>
      <c r="S293" s="8" t="str">
        <f>VLOOKUP(R293,'RSU Provider 14-15'!Q:Q,1,)</f>
        <v>6611008802019165</v>
      </c>
      <c r="T293" s="8" t="e">
        <f>VLOOKUP(R293,#REF!,1,)</f>
        <v>#REF!</v>
      </c>
      <c r="U293" s="11" t="s">
        <v>817</v>
      </c>
      <c r="V293" s="8" t="e">
        <f>VLOOKUP(E293,#REF!,1,FALSE)</f>
        <v>#REF!</v>
      </c>
      <c r="W293" t="str">
        <f>VLOOKUP(R293,[2]Sheet1!$H$1:$H$65536,1,FALSE)</f>
        <v>6611008802019165</v>
      </c>
      <c r="Y293" t="str">
        <f t="shared" si="14"/>
        <v>GUIDANCE CENTER THERAPEUTIC--Program Code: 9165</v>
      </c>
      <c r="Z293" s="9">
        <v>520302880126</v>
      </c>
      <c r="AA293" t="s">
        <v>531</v>
      </c>
      <c r="AB293" t="s">
        <v>531</v>
      </c>
    </row>
    <row r="294" spans="1:28" x14ac:dyDescent="0.25">
      <c r="A294" s="10">
        <v>4</v>
      </c>
      <c r="B294" s="10">
        <v>1516</v>
      </c>
      <c r="C294" s="10" t="s">
        <v>527</v>
      </c>
      <c r="D294" s="10">
        <v>28170</v>
      </c>
      <c r="E294" s="9">
        <v>332000997766</v>
      </c>
      <c r="F294" t="s">
        <v>384</v>
      </c>
      <c r="G294" t="s">
        <v>528</v>
      </c>
      <c r="I294" t="s">
        <v>818</v>
      </c>
      <c r="J294">
        <v>9100</v>
      </c>
      <c r="K294" t="s">
        <v>529</v>
      </c>
      <c r="L294" t="s">
        <v>531</v>
      </c>
      <c r="M294" t="s">
        <v>530</v>
      </c>
      <c r="N294" t="s">
        <v>530</v>
      </c>
      <c r="O294" t="s">
        <v>531</v>
      </c>
      <c r="P294" t="s">
        <v>530</v>
      </c>
      <c r="Q294" s="5">
        <f t="shared" si="12"/>
        <v>3</v>
      </c>
      <c r="R294" s="8" t="str">
        <f t="shared" si="13"/>
        <v>3320009977669100</v>
      </c>
      <c r="S294" s="8" t="str">
        <f>VLOOKUP(R294,'RSU Provider 14-15'!Q:Q,1,)</f>
        <v>3320009977669100</v>
      </c>
      <c r="T294" s="8" t="e">
        <f>VLOOKUP(R294,#REF!,1,)</f>
        <v>#REF!</v>
      </c>
      <c r="U294" s="11" t="s">
        <v>817</v>
      </c>
      <c r="V294" s="8" t="e">
        <f>VLOOKUP(E294,#REF!,1,FALSE)</f>
        <v>#REF!</v>
      </c>
      <c r="W294" t="str">
        <f>VLOOKUP(R294,[2]Sheet1!$H$1:$H$65536,1,FALSE)</f>
        <v>3320009977669100</v>
      </c>
      <c r="Y294" t="str">
        <f t="shared" si="14"/>
        <v>GUILD FOR EXCEPTIONAL CHLDRN--Program Code: 9100</v>
      </c>
      <c r="Z294" s="13" t="s">
        <v>367</v>
      </c>
      <c r="AA294" t="s">
        <v>531</v>
      </c>
      <c r="AB294" t="s">
        <v>531</v>
      </c>
    </row>
    <row r="295" spans="1:28" x14ac:dyDescent="0.25">
      <c r="A295" s="10">
        <v>4</v>
      </c>
      <c r="B295" s="10">
        <v>1516</v>
      </c>
      <c r="C295" s="10" t="s">
        <v>527</v>
      </c>
      <c r="D295" s="10">
        <v>28170</v>
      </c>
      <c r="E295" s="9">
        <v>332000997766</v>
      </c>
      <c r="F295" t="s">
        <v>384</v>
      </c>
      <c r="G295" t="s">
        <v>528</v>
      </c>
      <c r="I295" t="s">
        <v>818</v>
      </c>
      <c r="J295">
        <v>9115</v>
      </c>
      <c r="K295" t="s">
        <v>529</v>
      </c>
      <c r="L295" t="s">
        <v>531</v>
      </c>
      <c r="M295" t="s">
        <v>530</v>
      </c>
      <c r="N295" t="s">
        <v>530</v>
      </c>
      <c r="O295" t="s">
        <v>531</v>
      </c>
      <c r="P295" t="s">
        <v>530</v>
      </c>
      <c r="Q295" s="5">
        <f t="shared" si="12"/>
        <v>3</v>
      </c>
      <c r="R295" s="8" t="str">
        <f t="shared" si="13"/>
        <v>3320009977669115</v>
      </c>
      <c r="S295" s="8" t="str">
        <f>VLOOKUP(R295,'RSU Provider 14-15'!Q:Q,1,)</f>
        <v>3320009977669115</v>
      </c>
      <c r="T295" s="8" t="e">
        <f>VLOOKUP(R295,#REF!,1,)</f>
        <v>#REF!</v>
      </c>
      <c r="U295" s="11" t="s">
        <v>817</v>
      </c>
      <c r="V295" s="8" t="e">
        <f>VLOOKUP(E295,#REF!,1,FALSE)</f>
        <v>#REF!</v>
      </c>
      <c r="W295" t="str">
        <f>VLOOKUP(R295,[2]Sheet1!$H$1:$H$65536,1,FALSE)</f>
        <v>3320009977669115</v>
      </c>
      <c r="Y295" t="str">
        <f t="shared" si="14"/>
        <v>GUILD FOR EXCEPTIONAL CHLDRN--Program Code: 9115</v>
      </c>
      <c r="Z295" s="9">
        <v>320900880315</v>
      </c>
      <c r="AA295" t="s">
        <v>531</v>
      </c>
      <c r="AB295" t="s">
        <v>531</v>
      </c>
    </row>
    <row r="296" spans="1:28" x14ac:dyDescent="0.25">
      <c r="A296" s="10">
        <v>4</v>
      </c>
      <c r="B296" s="10">
        <v>1516</v>
      </c>
      <c r="C296" s="10" t="s">
        <v>527</v>
      </c>
      <c r="D296" s="10">
        <v>28170</v>
      </c>
      <c r="E296" s="9">
        <v>332000997766</v>
      </c>
      <c r="F296" t="s">
        <v>384</v>
      </c>
      <c r="G296" t="s">
        <v>528</v>
      </c>
      <c r="I296" t="s">
        <v>818</v>
      </c>
      <c r="J296">
        <v>9160</v>
      </c>
      <c r="K296" t="s">
        <v>529</v>
      </c>
      <c r="L296" t="s">
        <v>531</v>
      </c>
      <c r="M296" t="s">
        <v>530</v>
      </c>
      <c r="N296" t="s">
        <v>530</v>
      </c>
      <c r="O296" t="s">
        <v>530</v>
      </c>
      <c r="P296" t="s">
        <v>531</v>
      </c>
      <c r="Q296" s="5">
        <f t="shared" si="12"/>
        <v>4</v>
      </c>
      <c r="R296" s="8" t="str">
        <f t="shared" si="13"/>
        <v>3320009977669160</v>
      </c>
      <c r="S296" s="8" t="str">
        <f>VLOOKUP(R296,'RSU Provider 14-15'!Q:Q,1,)</f>
        <v>3320009977669160</v>
      </c>
      <c r="T296" s="8" t="e">
        <f>VLOOKUP(R296,#REF!,1,)</f>
        <v>#REF!</v>
      </c>
      <c r="U296" s="11" t="s">
        <v>817</v>
      </c>
      <c r="V296" s="8" t="e">
        <f>VLOOKUP(E296,#REF!,1,FALSE)</f>
        <v>#REF!</v>
      </c>
      <c r="W296" t="str">
        <f>VLOOKUP(R296,[2]Sheet1!$H$1:$H$65536,1,FALSE)</f>
        <v>3320009977669160</v>
      </c>
      <c r="Y296" t="str">
        <f t="shared" si="14"/>
        <v>GUILD FOR EXCEPTIONAL CHLDRN--Program Code: 9160</v>
      </c>
      <c r="Z296" s="9">
        <v>320900880315</v>
      </c>
      <c r="AA296" t="s">
        <v>531</v>
      </c>
      <c r="AB296" t="s">
        <v>531</v>
      </c>
    </row>
    <row r="297" spans="1:28" x14ac:dyDescent="0.25">
      <c r="A297" s="10">
        <v>4</v>
      </c>
      <c r="B297" s="10">
        <v>1516</v>
      </c>
      <c r="C297" s="10" t="s">
        <v>527</v>
      </c>
      <c r="D297" s="10">
        <v>11770</v>
      </c>
      <c r="E297" s="9">
        <v>61700308038</v>
      </c>
      <c r="F297" t="s">
        <v>573</v>
      </c>
      <c r="G297" t="s">
        <v>542</v>
      </c>
      <c r="I297" t="s">
        <v>818</v>
      </c>
      <c r="J297">
        <v>9000</v>
      </c>
      <c r="K297" t="s">
        <v>529</v>
      </c>
      <c r="L297" t="s">
        <v>530</v>
      </c>
      <c r="M297" t="s">
        <v>530</v>
      </c>
      <c r="N297" t="s">
        <v>531</v>
      </c>
      <c r="O297" t="s">
        <v>531</v>
      </c>
      <c r="P297" t="s">
        <v>530</v>
      </c>
      <c r="Q297" s="5">
        <f t="shared" si="12"/>
        <v>1</v>
      </c>
      <c r="R297" s="8" t="str">
        <f t="shared" si="13"/>
        <v>617003080389000</v>
      </c>
      <c r="S297" s="8" t="str">
        <f>VLOOKUP(R297,'RSU Provider 14-15'!Q:Q,1,)</f>
        <v>617003080389000</v>
      </c>
      <c r="T297" s="8" t="e">
        <f>VLOOKUP(R297,#REF!,1,)</f>
        <v>#REF!</v>
      </c>
      <c r="U297" s="11" t="s">
        <v>817</v>
      </c>
      <c r="V297" s="8" t="e">
        <f>VLOOKUP(E297,#REF!,1,FALSE)</f>
        <v>#REF!</v>
      </c>
      <c r="W297" t="str">
        <f>VLOOKUP(R297,[2]Sheet1!$H$1:$H$65536,1,FALSE)</f>
        <v>617003080389000</v>
      </c>
      <c r="Y297" t="str">
        <f t="shared" si="14"/>
        <v>GUSTAVUS ADOLPHUS LEARNING C--Program Code: 9000</v>
      </c>
      <c r="Z297" s="9">
        <v>261600997698</v>
      </c>
      <c r="AA297" t="s">
        <v>531</v>
      </c>
      <c r="AB297" t="s">
        <v>531</v>
      </c>
    </row>
    <row r="298" spans="1:28" x14ac:dyDescent="0.25">
      <c r="A298" s="10">
        <v>4</v>
      </c>
      <c r="B298" s="10">
        <v>1516</v>
      </c>
      <c r="C298" s="10" t="s">
        <v>527</v>
      </c>
      <c r="D298" s="10">
        <v>21370</v>
      </c>
      <c r="E298" s="9">
        <v>280518998058</v>
      </c>
      <c r="F298" t="s">
        <v>574</v>
      </c>
      <c r="G298" t="s">
        <v>558</v>
      </c>
      <c r="I298" t="s">
        <v>818</v>
      </c>
      <c r="J298">
        <v>9000</v>
      </c>
      <c r="K298" t="s">
        <v>529</v>
      </c>
      <c r="L298" t="s">
        <v>530</v>
      </c>
      <c r="M298" t="s">
        <v>530</v>
      </c>
      <c r="N298" t="s">
        <v>531</v>
      </c>
      <c r="O298" t="s">
        <v>531</v>
      </c>
      <c r="P298" t="s">
        <v>530</v>
      </c>
      <c r="Q298" s="5">
        <f t="shared" si="12"/>
        <v>1</v>
      </c>
      <c r="R298" s="8" t="str">
        <f t="shared" si="13"/>
        <v>2805189980589000</v>
      </c>
      <c r="S298" s="8" t="str">
        <f>VLOOKUP(R298,'RSU Provider 14-15'!Q:Q,1,)</f>
        <v>2805189980589000</v>
      </c>
      <c r="T298" s="8" t="e">
        <f>VLOOKUP(R298,#REF!,1,)</f>
        <v>#REF!</v>
      </c>
      <c r="U298" s="11" t="s">
        <v>817</v>
      </c>
      <c r="V298" s="8" t="e">
        <f>VLOOKUP(E298,#REF!,1,FALSE)</f>
        <v>#REF!</v>
      </c>
      <c r="W298" t="str">
        <f>VLOOKUP(R298,[2]Sheet1!$H$1:$H$65536,1,FALSE)</f>
        <v>2805189980589000</v>
      </c>
      <c r="Y298" t="str">
        <f t="shared" si="14"/>
        <v>HAGEDORN LITTLE VILLAGE SCHO--Program Code: 9000</v>
      </c>
      <c r="Z298" s="9">
        <v>331800880148</v>
      </c>
      <c r="AA298" t="s">
        <v>531</v>
      </c>
      <c r="AB298" t="s">
        <v>531</v>
      </c>
    </row>
    <row r="299" spans="1:28" x14ac:dyDescent="0.25">
      <c r="A299" s="10">
        <v>4</v>
      </c>
      <c r="B299" s="10">
        <v>1516</v>
      </c>
      <c r="C299" s="10" t="s">
        <v>527</v>
      </c>
      <c r="D299" s="10">
        <v>21370</v>
      </c>
      <c r="E299" s="9">
        <v>280518998058</v>
      </c>
      <c r="F299" t="s">
        <v>574</v>
      </c>
      <c r="G299" t="s">
        <v>558</v>
      </c>
      <c r="I299" t="s">
        <v>818</v>
      </c>
      <c r="J299">
        <v>9100</v>
      </c>
      <c r="K299" t="s">
        <v>529</v>
      </c>
      <c r="L299" t="s">
        <v>531</v>
      </c>
      <c r="M299" t="s">
        <v>530</v>
      </c>
      <c r="N299" t="s">
        <v>530</v>
      </c>
      <c r="O299" t="s">
        <v>531</v>
      </c>
      <c r="P299" t="s">
        <v>530</v>
      </c>
      <c r="Q299" s="5">
        <f t="shared" si="12"/>
        <v>3</v>
      </c>
      <c r="R299" s="8" t="str">
        <f t="shared" si="13"/>
        <v>2805189980589100</v>
      </c>
      <c r="S299" s="8" t="str">
        <f>VLOOKUP(R299,'RSU Provider 14-15'!Q:Q,1,)</f>
        <v>2805189980589100</v>
      </c>
      <c r="T299" s="8" t="e">
        <f>VLOOKUP(R299,#REF!,1,)</f>
        <v>#REF!</v>
      </c>
      <c r="U299" s="11" t="s">
        <v>817</v>
      </c>
      <c r="V299" s="8" t="e">
        <f>VLOOKUP(E299,#REF!,1,FALSE)</f>
        <v>#REF!</v>
      </c>
      <c r="W299" t="str">
        <f>VLOOKUP(R299,[2]Sheet1!$H$1:$H$65536,1,FALSE)</f>
        <v>2805189980589100</v>
      </c>
      <c r="Y299" t="str">
        <f t="shared" si="14"/>
        <v>HAGEDORN LITTLE VILLAGE SCHO--Program Code: 9100</v>
      </c>
      <c r="Z299" s="9">
        <v>331800880148</v>
      </c>
      <c r="AA299" t="s">
        <v>531</v>
      </c>
      <c r="AB299" t="s">
        <v>531</v>
      </c>
    </row>
    <row r="300" spans="1:28" x14ac:dyDescent="0.25">
      <c r="A300" s="10">
        <v>4</v>
      </c>
      <c r="B300" s="10">
        <v>1516</v>
      </c>
      <c r="C300" s="10" t="s">
        <v>527</v>
      </c>
      <c r="D300" s="10">
        <v>21370</v>
      </c>
      <c r="E300" s="9">
        <v>280518998058</v>
      </c>
      <c r="F300" t="s">
        <v>574</v>
      </c>
      <c r="G300" t="s">
        <v>558</v>
      </c>
      <c r="I300" t="s">
        <v>818</v>
      </c>
      <c r="J300">
        <v>9115</v>
      </c>
      <c r="K300" t="s">
        <v>529</v>
      </c>
      <c r="L300" t="s">
        <v>531</v>
      </c>
      <c r="M300" t="s">
        <v>530</v>
      </c>
      <c r="N300" t="s">
        <v>530</v>
      </c>
      <c r="O300" t="s">
        <v>531</v>
      </c>
      <c r="P300" t="s">
        <v>530</v>
      </c>
      <c r="Q300" s="5">
        <f t="shared" si="12"/>
        <v>3</v>
      </c>
      <c r="R300" s="8" t="str">
        <f t="shared" si="13"/>
        <v>2805189980589115</v>
      </c>
      <c r="S300" s="8" t="str">
        <f>VLOOKUP(R300,'RSU Provider 14-15'!Q:Q,1,)</f>
        <v>2805189980589115</v>
      </c>
      <c r="T300" s="8" t="e">
        <f>VLOOKUP(R300,#REF!,1,)</f>
        <v>#REF!</v>
      </c>
      <c r="U300" s="11" t="s">
        <v>817</v>
      </c>
      <c r="V300" s="8" t="e">
        <f>VLOOKUP(E300,#REF!,1,FALSE)</f>
        <v>#REF!</v>
      </c>
      <c r="W300" t="str">
        <f>VLOOKUP(R300,[2]Sheet1!$H$1:$H$65536,1,FALSE)</f>
        <v>2805189980589115</v>
      </c>
      <c r="Y300" t="str">
        <f t="shared" si="14"/>
        <v>HAGEDORN LITTLE VILLAGE SCHO--Program Code: 9115</v>
      </c>
      <c r="Z300" s="9">
        <v>331800880148</v>
      </c>
      <c r="AA300" t="s">
        <v>531</v>
      </c>
      <c r="AB300" t="s">
        <v>531</v>
      </c>
    </row>
    <row r="301" spans="1:28" x14ac:dyDescent="0.25">
      <c r="A301" s="10">
        <v>4</v>
      </c>
      <c r="B301" s="10">
        <v>1516</v>
      </c>
      <c r="C301" s="10" t="s">
        <v>527</v>
      </c>
      <c r="D301" s="10">
        <v>21370</v>
      </c>
      <c r="E301" s="9">
        <v>280518998058</v>
      </c>
      <c r="F301" t="s">
        <v>574</v>
      </c>
      <c r="G301" t="s">
        <v>558</v>
      </c>
      <c r="I301" t="s">
        <v>818</v>
      </c>
      <c r="J301">
        <v>9165</v>
      </c>
      <c r="K301" t="s">
        <v>529</v>
      </c>
      <c r="L301" t="s">
        <v>531</v>
      </c>
      <c r="M301" t="s">
        <v>530</v>
      </c>
      <c r="N301" t="s">
        <v>530</v>
      </c>
      <c r="O301" t="s">
        <v>530</v>
      </c>
      <c r="P301" t="s">
        <v>531</v>
      </c>
      <c r="Q301" s="5">
        <f t="shared" si="12"/>
        <v>4</v>
      </c>
      <c r="R301" s="8" t="str">
        <f t="shared" si="13"/>
        <v>2805189980589165</v>
      </c>
      <c r="S301" s="8" t="str">
        <f>VLOOKUP(R301,'RSU Provider 14-15'!Q:Q,1,)</f>
        <v>2805189980589165</v>
      </c>
      <c r="T301" s="8" t="e">
        <f>VLOOKUP(R301,#REF!,1,)</f>
        <v>#REF!</v>
      </c>
      <c r="U301" s="11" t="s">
        <v>817</v>
      </c>
      <c r="V301" s="8" t="e">
        <f>VLOOKUP(E301,#REF!,1,FALSE)</f>
        <v>#REF!</v>
      </c>
      <c r="W301" t="str">
        <f>VLOOKUP(R301,[2]Sheet1!$H$1:$H$65536,1,FALSE)</f>
        <v>2805189980589165</v>
      </c>
      <c r="Y301" t="str">
        <f t="shared" si="14"/>
        <v>HAGEDORN LITTLE VILLAGE SCHO--Program Code: 9165</v>
      </c>
      <c r="Z301" s="9">
        <v>331800880148</v>
      </c>
      <c r="AA301" t="s">
        <v>531</v>
      </c>
      <c r="AB301" t="s">
        <v>531</v>
      </c>
    </row>
    <row r="302" spans="1:28" x14ac:dyDescent="0.25">
      <c r="A302" s="10">
        <v>4</v>
      </c>
      <c r="B302" s="10">
        <v>1516</v>
      </c>
      <c r="C302" s="10" t="s">
        <v>532</v>
      </c>
      <c r="D302" s="10">
        <v>22000</v>
      </c>
      <c r="E302" s="9">
        <v>31502880026</v>
      </c>
      <c r="F302" t="s">
        <v>694</v>
      </c>
      <c r="G302" t="s">
        <v>562</v>
      </c>
      <c r="I302" t="s">
        <v>818</v>
      </c>
      <c r="J302">
        <v>9160</v>
      </c>
      <c r="K302" t="s">
        <v>529</v>
      </c>
      <c r="L302" t="s">
        <v>531</v>
      </c>
      <c r="M302" t="s">
        <v>530</v>
      </c>
      <c r="N302" t="s">
        <v>530</v>
      </c>
      <c r="O302" t="s">
        <v>530</v>
      </c>
      <c r="P302" t="s">
        <v>531</v>
      </c>
      <c r="Q302" s="5">
        <f t="shared" si="12"/>
        <v>4</v>
      </c>
      <c r="R302" s="8" t="str">
        <f t="shared" si="13"/>
        <v>315028800269160</v>
      </c>
      <c r="S302" s="8" t="str">
        <f>VLOOKUP(R302,'RSU Provider 14-15'!Q:Q,1,)</f>
        <v>315028800269160</v>
      </c>
      <c r="T302" s="8" t="e">
        <f>VLOOKUP(R302,#REF!,1,)</f>
        <v>#REF!</v>
      </c>
      <c r="U302" s="11" t="s">
        <v>817</v>
      </c>
      <c r="V302" s="8" t="e">
        <f>VLOOKUP(E302,#REF!,1,FALSE)</f>
        <v>#REF!</v>
      </c>
      <c r="W302" t="str">
        <f>VLOOKUP(R302,[2]Sheet1!$H$1:$H$65536,1,FALSE)</f>
        <v>315028800269160</v>
      </c>
      <c r="Y302" t="str">
        <f t="shared" si="14"/>
        <v>HANDICAPPED CHILDREN`S ASSOC--Program Code: 9160</v>
      </c>
      <c r="Z302" s="9">
        <v>440601880084</v>
      </c>
      <c r="AA302" t="s">
        <v>531</v>
      </c>
      <c r="AB302" t="s">
        <v>531</v>
      </c>
    </row>
    <row r="303" spans="1:28" x14ac:dyDescent="0.25">
      <c r="A303" s="10">
        <v>4</v>
      </c>
      <c r="B303" s="10">
        <v>1516</v>
      </c>
      <c r="C303" s="10" t="s">
        <v>527</v>
      </c>
      <c r="D303" s="10">
        <v>11810</v>
      </c>
      <c r="E303" s="9">
        <v>280506998512</v>
      </c>
      <c r="F303" t="s">
        <v>401</v>
      </c>
      <c r="G303" t="s">
        <v>542</v>
      </c>
      <c r="I303" t="s">
        <v>818</v>
      </c>
      <c r="J303">
        <v>9000</v>
      </c>
      <c r="K303" t="s">
        <v>529</v>
      </c>
      <c r="L303" t="s">
        <v>530</v>
      </c>
      <c r="M303" t="s">
        <v>530</v>
      </c>
      <c r="N303" t="s">
        <v>531</v>
      </c>
      <c r="O303" t="s">
        <v>531</v>
      </c>
      <c r="P303" t="s">
        <v>530</v>
      </c>
      <c r="Q303" s="5">
        <f t="shared" si="12"/>
        <v>1</v>
      </c>
      <c r="R303" s="8" t="str">
        <f t="shared" si="13"/>
        <v>2805069985129000</v>
      </c>
      <c r="S303" s="8" t="str">
        <f>VLOOKUP(R303,'RSU Provider 14-15'!Q:Q,1,)</f>
        <v>2805069985129000</v>
      </c>
      <c r="T303" s="8" t="e">
        <f>VLOOKUP(R303,#REF!,1,)</f>
        <v>#REF!</v>
      </c>
      <c r="U303" s="11" t="s">
        <v>817</v>
      </c>
      <c r="V303" s="8" t="e">
        <f>VLOOKUP(E303,#REF!,1,FALSE)</f>
        <v>#REF!</v>
      </c>
      <c r="W303" t="str">
        <f>VLOOKUP(R303,[2]Sheet1!$H$1:$H$65536,1,FALSE)</f>
        <v>2805069985129000</v>
      </c>
      <c r="Y303" t="str">
        <f t="shared" si="14"/>
        <v>HARMONY HTS SCHOOL--Program Code: 9000</v>
      </c>
      <c r="Z303" s="9">
        <v>440601880084</v>
      </c>
      <c r="AA303" t="s">
        <v>531</v>
      </c>
      <c r="AB303" t="s">
        <v>531</v>
      </c>
    </row>
    <row r="304" spans="1:28" x14ac:dyDescent="0.25">
      <c r="A304" s="10">
        <v>4</v>
      </c>
      <c r="B304" s="10">
        <v>1516</v>
      </c>
      <c r="C304" s="10" t="s">
        <v>527</v>
      </c>
      <c r="D304" s="10">
        <v>23800</v>
      </c>
      <c r="E304" s="9">
        <v>660802999880</v>
      </c>
      <c r="F304" t="s">
        <v>576</v>
      </c>
      <c r="G304" t="s">
        <v>542</v>
      </c>
      <c r="I304" t="s">
        <v>818</v>
      </c>
      <c r="J304">
        <v>9000</v>
      </c>
      <c r="K304" t="s">
        <v>529</v>
      </c>
      <c r="L304" t="s">
        <v>530</v>
      </c>
      <c r="M304" t="s">
        <v>530</v>
      </c>
      <c r="N304" t="s">
        <v>531</v>
      </c>
      <c r="O304" t="s">
        <v>531</v>
      </c>
      <c r="P304" t="s">
        <v>530</v>
      </c>
      <c r="Q304" s="5">
        <f t="shared" si="12"/>
        <v>1</v>
      </c>
      <c r="R304" s="8" t="str">
        <f t="shared" si="13"/>
        <v>6608029998809000</v>
      </c>
      <c r="S304" s="8" t="str">
        <f>VLOOKUP(R304,'RSU Provider 14-15'!Q:Q,1,)</f>
        <v>6608029998809000</v>
      </c>
      <c r="T304" s="8" t="e">
        <f>VLOOKUP(R304,#REF!,1,)</f>
        <v>#REF!</v>
      </c>
      <c r="U304" s="11" t="s">
        <v>817</v>
      </c>
      <c r="V304" s="8" t="e">
        <f>VLOOKUP(E304,#REF!,1,FALSE)</f>
        <v>#REF!</v>
      </c>
      <c r="W304" t="str">
        <f>VLOOKUP(R304,[2]Sheet1!$H$1:$H$65536,1,FALSE)</f>
        <v>6608029998809000</v>
      </c>
      <c r="Y304" t="str">
        <f t="shared" si="14"/>
        <v>HAWTHORNE CNTRY DAY (F/MARG--Program Code: 9000</v>
      </c>
      <c r="Z304" s="9">
        <v>440601880084</v>
      </c>
      <c r="AA304" t="s">
        <v>531</v>
      </c>
      <c r="AB304" t="s">
        <v>531</v>
      </c>
    </row>
    <row r="305" spans="1:28" x14ac:dyDescent="0.25">
      <c r="A305" s="10">
        <v>4</v>
      </c>
      <c r="B305" s="10">
        <v>1516</v>
      </c>
      <c r="C305" s="10" t="s">
        <v>527</v>
      </c>
      <c r="D305" s="10">
        <v>23800</v>
      </c>
      <c r="E305" s="9">
        <v>660802999880</v>
      </c>
      <c r="F305" t="s">
        <v>576</v>
      </c>
      <c r="G305" t="s">
        <v>542</v>
      </c>
      <c r="I305" t="s">
        <v>818</v>
      </c>
      <c r="J305">
        <v>9100</v>
      </c>
      <c r="K305" t="s">
        <v>529</v>
      </c>
      <c r="L305" t="s">
        <v>531</v>
      </c>
      <c r="M305" t="s">
        <v>530</v>
      </c>
      <c r="N305" t="s">
        <v>530</v>
      </c>
      <c r="O305" t="s">
        <v>531</v>
      </c>
      <c r="P305" t="s">
        <v>530</v>
      </c>
      <c r="Q305" s="5">
        <f t="shared" si="12"/>
        <v>3</v>
      </c>
      <c r="R305" s="8" t="str">
        <f t="shared" si="13"/>
        <v>6608029998809100</v>
      </c>
      <c r="S305" s="8" t="str">
        <f>VLOOKUP(R305,'RSU Provider 14-15'!Q:Q,1,)</f>
        <v>6608029998809100</v>
      </c>
      <c r="T305" s="8" t="e">
        <f>VLOOKUP(R305,#REF!,1,)</f>
        <v>#REF!</v>
      </c>
      <c r="U305" s="11" t="s">
        <v>817</v>
      </c>
      <c r="V305" s="8" t="e">
        <f>VLOOKUP(E305,#REF!,1,FALSE)</f>
        <v>#REF!</v>
      </c>
      <c r="W305" t="str">
        <f>VLOOKUP(R305,[2]Sheet1!$H$1:$H$65536,1,FALSE)</f>
        <v>6608029998809100</v>
      </c>
      <c r="Y305" t="str">
        <f t="shared" si="14"/>
        <v>HAWTHORNE CNTRY DAY (F/MARG--Program Code: 9100</v>
      </c>
      <c r="Z305" s="9">
        <v>440601880084</v>
      </c>
      <c r="AA305" t="s">
        <v>531</v>
      </c>
      <c r="AB305" t="s">
        <v>531</v>
      </c>
    </row>
    <row r="306" spans="1:28" x14ac:dyDescent="0.25">
      <c r="A306" s="10">
        <v>4</v>
      </c>
      <c r="B306" s="10">
        <v>1516</v>
      </c>
      <c r="C306" s="10" t="s">
        <v>527</v>
      </c>
      <c r="D306" s="10">
        <v>13060</v>
      </c>
      <c r="E306" s="9">
        <v>500304880222</v>
      </c>
      <c r="F306" t="s">
        <v>455</v>
      </c>
      <c r="G306" t="s">
        <v>558</v>
      </c>
      <c r="I306" t="s">
        <v>818</v>
      </c>
      <c r="J306">
        <v>9160</v>
      </c>
      <c r="K306" t="s">
        <v>529</v>
      </c>
      <c r="L306" t="s">
        <v>531</v>
      </c>
      <c r="M306" t="s">
        <v>530</v>
      </c>
      <c r="N306" t="s">
        <v>530</v>
      </c>
      <c r="O306" t="s">
        <v>530</v>
      </c>
      <c r="P306" t="s">
        <v>531</v>
      </c>
      <c r="Q306" s="5">
        <f t="shared" si="12"/>
        <v>4</v>
      </c>
      <c r="R306" s="8" t="str">
        <f t="shared" si="13"/>
        <v>5003048802229160</v>
      </c>
      <c r="S306" s="8" t="str">
        <f>VLOOKUP(R306,'RSU Provider 14-15'!Q:Q,1,)</f>
        <v>5003048802229160</v>
      </c>
      <c r="T306" s="8" t="e">
        <f>VLOOKUP(R306,#REF!,1,)</f>
        <v>#REF!</v>
      </c>
      <c r="U306" s="11" t="s">
        <v>817</v>
      </c>
      <c r="V306" s="8" t="e">
        <f>VLOOKUP(E306,#REF!,1,FALSE)</f>
        <v>#REF!</v>
      </c>
      <c r="W306" t="str">
        <f>VLOOKUP(R306,[2]Sheet1!$H$1:$H$65536,1,FALSE)</f>
        <v>5003048802229160</v>
      </c>
      <c r="Y306" t="str">
        <f t="shared" si="14"/>
        <v>HEAD START OF ROCKLAND, INC.--Program Code: 9160</v>
      </c>
      <c r="Z306" s="9">
        <v>440601880084</v>
      </c>
      <c r="AA306" t="s">
        <v>531</v>
      </c>
      <c r="AB306" t="s">
        <v>531</v>
      </c>
    </row>
    <row r="307" spans="1:28" x14ac:dyDescent="0.25">
      <c r="A307" s="10">
        <v>4</v>
      </c>
      <c r="B307" s="10">
        <v>1516</v>
      </c>
      <c r="C307" s="10" t="s">
        <v>527</v>
      </c>
      <c r="D307" s="10">
        <v>20600</v>
      </c>
      <c r="E307" s="9">
        <v>331300880219</v>
      </c>
      <c r="F307" t="s">
        <v>344</v>
      </c>
      <c r="G307" t="s">
        <v>536</v>
      </c>
      <c r="I307" t="s">
        <v>818</v>
      </c>
      <c r="J307">
        <v>9000</v>
      </c>
      <c r="K307" t="s">
        <v>529</v>
      </c>
      <c r="L307" t="s">
        <v>530</v>
      </c>
      <c r="M307" t="s">
        <v>530</v>
      </c>
      <c r="N307" t="s">
        <v>531</v>
      </c>
      <c r="O307" t="s">
        <v>531</v>
      </c>
      <c r="P307" t="s">
        <v>530</v>
      </c>
      <c r="Q307" s="5">
        <f t="shared" si="12"/>
        <v>1</v>
      </c>
      <c r="R307" s="8" t="str">
        <f t="shared" si="13"/>
        <v>3313008802199000</v>
      </c>
      <c r="S307" s="8" t="str">
        <f>VLOOKUP(R307,'RSU Provider 14-15'!Q:Q,1,)</f>
        <v>3313008802199000</v>
      </c>
      <c r="T307" s="8" t="e">
        <f>VLOOKUP(R307,#REF!,1,)</f>
        <v>#REF!</v>
      </c>
      <c r="U307" s="11" t="s">
        <v>817</v>
      </c>
      <c r="V307" s="8" t="e">
        <f>VLOOKUP(E307,#REF!,1,FALSE)</f>
        <v>#REF!</v>
      </c>
      <c r="W307" t="str">
        <f>VLOOKUP(R307,[2]Sheet1!$H$1:$H$65536,1,FALSE)</f>
        <v>3313008802199000</v>
      </c>
      <c r="Y307" t="str">
        <f t="shared" si="14"/>
        <v>HEART SHARE HUMAN SVCS--Program Code: 9000</v>
      </c>
      <c r="Z307" s="9">
        <v>440601880084</v>
      </c>
      <c r="AA307" t="s">
        <v>531</v>
      </c>
      <c r="AB307" t="s">
        <v>531</v>
      </c>
    </row>
    <row r="308" spans="1:28" x14ac:dyDescent="0.25">
      <c r="A308" s="10">
        <v>4</v>
      </c>
      <c r="B308" s="10">
        <v>1516</v>
      </c>
      <c r="C308" s="10" t="s">
        <v>527</v>
      </c>
      <c r="D308" s="10">
        <v>20600</v>
      </c>
      <c r="E308" s="9">
        <v>331300880219</v>
      </c>
      <c r="F308" t="s">
        <v>344</v>
      </c>
      <c r="G308" t="s">
        <v>536</v>
      </c>
      <c r="I308" t="s">
        <v>818</v>
      </c>
      <c r="J308">
        <v>9100</v>
      </c>
      <c r="K308" t="s">
        <v>529</v>
      </c>
      <c r="L308" t="s">
        <v>531</v>
      </c>
      <c r="M308" t="s">
        <v>530</v>
      </c>
      <c r="N308" t="s">
        <v>530</v>
      </c>
      <c r="O308" t="s">
        <v>531</v>
      </c>
      <c r="P308" t="s">
        <v>530</v>
      </c>
      <c r="Q308" s="5">
        <f t="shared" si="12"/>
        <v>3</v>
      </c>
      <c r="R308" s="8" t="str">
        <f t="shared" si="13"/>
        <v>3313008802199100</v>
      </c>
      <c r="S308" s="8" t="str">
        <f>VLOOKUP(R308,'RSU Provider 14-15'!Q:Q,1,)</f>
        <v>3313008802199100</v>
      </c>
      <c r="T308" s="8" t="e">
        <f>VLOOKUP(R308,#REF!,1,)</f>
        <v>#REF!</v>
      </c>
      <c r="U308" s="11" t="s">
        <v>817</v>
      </c>
      <c r="V308" s="8" t="e">
        <f>VLOOKUP(E308,#REF!,1,FALSE)</f>
        <v>#REF!</v>
      </c>
      <c r="W308" t="str">
        <f>VLOOKUP(R308,[2]Sheet1!$H$1:$H$65536,1,FALSE)</f>
        <v>3313008802199100</v>
      </c>
      <c r="X308" s="16"/>
      <c r="Y308" s="16" t="str">
        <f t="shared" si="14"/>
        <v>HEART SHARE HUMAN SVCS--Program Code: 9100</v>
      </c>
      <c r="Z308" s="15">
        <v>320800997664</v>
      </c>
      <c r="AA308" t="s">
        <v>530</v>
      </c>
      <c r="AB308" t="s">
        <v>530</v>
      </c>
    </row>
    <row r="309" spans="1:28" x14ac:dyDescent="0.25">
      <c r="A309" s="10">
        <v>4</v>
      </c>
      <c r="B309" s="10">
        <v>1516</v>
      </c>
      <c r="C309" s="10" t="s">
        <v>527</v>
      </c>
      <c r="D309" s="10">
        <v>20600</v>
      </c>
      <c r="E309" s="9">
        <v>331300880219</v>
      </c>
      <c r="F309" t="s">
        <v>344</v>
      </c>
      <c r="G309" t="s">
        <v>536</v>
      </c>
      <c r="I309" t="s">
        <v>818</v>
      </c>
      <c r="J309">
        <v>9160</v>
      </c>
      <c r="K309" t="s">
        <v>529</v>
      </c>
      <c r="L309" t="s">
        <v>531</v>
      </c>
      <c r="M309" t="s">
        <v>530</v>
      </c>
      <c r="N309" t="s">
        <v>530</v>
      </c>
      <c r="O309" t="s">
        <v>530</v>
      </c>
      <c r="P309" t="s">
        <v>531</v>
      </c>
      <c r="Q309" s="5">
        <f t="shared" si="12"/>
        <v>4</v>
      </c>
      <c r="R309" s="8" t="str">
        <f t="shared" si="13"/>
        <v>3313008802199160</v>
      </c>
      <c r="S309" s="8" t="str">
        <f>VLOOKUP(R309,'RSU Provider 14-15'!Q:Q,1,)</f>
        <v>3313008802199160</v>
      </c>
      <c r="T309" s="8" t="e">
        <f>VLOOKUP(R309,#REF!,1,)</f>
        <v>#REF!</v>
      </c>
      <c r="U309" s="11" t="s">
        <v>817</v>
      </c>
      <c r="V309" s="8" t="e">
        <f>VLOOKUP(E309,#REF!,1,FALSE)</f>
        <v>#REF!</v>
      </c>
      <c r="W309" t="str">
        <f>VLOOKUP(R309,[2]Sheet1!$H$1:$H$65536,1,FALSE)</f>
        <v>3313008802199160</v>
      </c>
      <c r="X309" s="16"/>
      <c r="Y309" s="16" t="str">
        <f t="shared" si="14"/>
        <v>HEART SHARE HUMAN SVCS--Program Code: 9160</v>
      </c>
      <c r="Z309" s="15">
        <v>320800997664</v>
      </c>
      <c r="AA309" t="s">
        <v>530</v>
      </c>
      <c r="AB309" t="s">
        <v>530</v>
      </c>
    </row>
    <row r="310" spans="1:28" x14ac:dyDescent="0.25">
      <c r="A310" s="10">
        <v>4</v>
      </c>
      <c r="B310" s="10">
        <v>1516</v>
      </c>
      <c r="C310" s="10" t="s">
        <v>527</v>
      </c>
      <c r="D310" s="10">
        <v>11840</v>
      </c>
      <c r="E310" s="9">
        <v>332000227132</v>
      </c>
      <c r="F310" t="s">
        <v>357</v>
      </c>
      <c r="G310" t="s">
        <v>528</v>
      </c>
      <c r="I310" t="s">
        <v>818</v>
      </c>
      <c r="J310">
        <v>9001</v>
      </c>
      <c r="K310" t="s">
        <v>529</v>
      </c>
      <c r="L310" t="s">
        <v>530</v>
      </c>
      <c r="M310" t="s">
        <v>530</v>
      </c>
      <c r="N310" t="s">
        <v>531</v>
      </c>
      <c r="O310" t="s">
        <v>531</v>
      </c>
      <c r="P310" t="s">
        <v>530</v>
      </c>
      <c r="Q310" s="5">
        <f t="shared" si="12"/>
        <v>1</v>
      </c>
      <c r="R310" s="8" t="str">
        <f t="shared" si="13"/>
        <v>3320002271329001</v>
      </c>
      <c r="S310" s="8" t="str">
        <f>VLOOKUP(R310,'RSU Provider 14-15'!Q:Q,1,)</f>
        <v>3320002271329001</v>
      </c>
      <c r="T310" s="8" t="e">
        <f>VLOOKUP(R310,#REF!,1,)</f>
        <v>#REF!</v>
      </c>
      <c r="U310" s="11" t="s">
        <v>817</v>
      </c>
      <c r="V310" s="8" t="e">
        <f>VLOOKUP(E310,#REF!,1,FALSE)</f>
        <v>#REF!</v>
      </c>
      <c r="W310" t="str">
        <f>VLOOKUP(R310,[2]Sheet1!$H$1:$H$65536,1,FALSE)</f>
        <v>3320002271329001</v>
      </c>
      <c r="Y310" t="str">
        <f t="shared" si="14"/>
        <v>HEBREW ACAD FOR SPEC CHLDRN--Program Code: 9001</v>
      </c>
      <c r="Z310" s="9">
        <v>342800880383</v>
      </c>
      <c r="AA310" t="s">
        <v>531</v>
      </c>
      <c r="AB310" t="s">
        <v>531</v>
      </c>
    </row>
    <row r="311" spans="1:28" x14ac:dyDescent="0.25">
      <c r="A311" s="10">
        <v>4</v>
      </c>
      <c r="B311" s="10">
        <v>1516</v>
      </c>
      <c r="C311" s="10" t="s">
        <v>527</v>
      </c>
      <c r="D311" s="10">
        <v>11840</v>
      </c>
      <c r="E311" s="9">
        <v>332000227132</v>
      </c>
      <c r="F311" t="s">
        <v>357</v>
      </c>
      <c r="G311" t="s">
        <v>528</v>
      </c>
      <c r="I311" t="s">
        <v>818</v>
      </c>
      <c r="J311">
        <v>9002</v>
      </c>
      <c r="K311" t="s">
        <v>529</v>
      </c>
      <c r="L311" t="s">
        <v>530</v>
      </c>
      <c r="M311" t="s">
        <v>530</v>
      </c>
      <c r="N311" t="s">
        <v>531</v>
      </c>
      <c r="O311" t="s">
        <v>531</v>
      </c>
      <c r="P311" t="s">
        <v>530</v>
      </c>
      <c r="Q311" s="5">
        <f t="shared" si="12"/>
        <v>1</v>
      </c>
      <c r="R311" s="8" t="str">
        <f t="shared" si="13"/>
        <v>3320002271329002</v>
      </c>
      <c r="S311" s="8" t="str">
        <f>VLOOKUP(R311,'RSU Provider 14-15'!Q:Q,1,)</f>
        <v>3320002271329002</v>
      </c>
      <c r="T311" s="8" t="e">
        <f>VLOOKUP(R311,#REF!,1,)</f>
        <v>#REF!</v>
      </c>
      <c r="U311" s="11" t="s">
        <v>817</v>
      </c>
      <c r="V311" s="8" t="e">
        <f>VLOOKUP(E311,#REF!,1,FALSE)</f>
        <v>#REF!</v>
      </c>
      <c r="W311" t="str">
        <f>VLOOKUP(R311,[2]Sheet1!$H$1:$H$65536,1,FALSE)</f>
        <v>3320002271329002</v>
      </c>
      <c r="Y311" t="str">
        <f t="shared" si="14"/>
        <v>HEBREW ACAD FOR SPEC CHLDRN--Program Code: 9002</v>
      </c>
      <c r="Z311" s="9">
        <v>342800880383</v>
      </c>
      <c r="AA311" t="s">
        <v>531</v>
      </c>
      <c r="AB311" t="s">
        <v>531</v>
      </c>
    </row>
    <row r="312" spans="1:28" x14ac:dyDescent="0.25">
      <c r="A312" s="10">
        <v>4</v>
      </c>
      <c r="B312" s="10">
        <v>1516</v>
      </c>
      <c r="C312" s="10" t="s">
        <v>527</v>
      </c>
      <c r="D312" s="10">
        <v>11840</v>
      </c>
      <c r="E312" s="9">
        <v>332000227132</v>
      </c>
      <c r="F312" t="s">
        <v>357</v>
      </c>
      <c r="G312" t="s">
        <v>528</v>
      </c>
      <c r="I312" t="s">
        <v>818</v>
      </c>
      <c r="J312">
        <v>9101</v>
      </c>
      <c r="K312" t="s">
        <v>529</v>
      </c>
      <c r="L312" t="s">
        <v>531</v>
      </c>
      <c r="M312" t="s">
        <v>530</v>
      </c>
      <c r="N312" t="s">
        <v>530</v>
      </c>
      <c r="O312" t="s">
        <v>531</v>
      </c>
      <c r="P312" t="s">
        <v>530</v>
      </c>
      <c r="Q312" s="5">
        <f t="shared" si="12"/>
        <v>3</v>
      </c>
      <c r="R312" s="8" t="str">
        <f t="shared" si="13"/>
        <v>3320002271329101</v>
      </c>
      <c r="S312" s="8" t="str">
        <f>VLOOKUP(R312,'RSU Provider 14-15'!Q:Q,1,)</f>
        <v>3320002271329101</v>
      </c>
      <c r="T312" s="8" t="e">
        <f>VLOOKUP(R312,#REF!,1,)</f>
        <v>#REF!</v>
      </c>
      <c r="U312" s="11" t="s">
        <v>817</v>
      </c>
      <c r="V312" s="8" t="e">
        <f>VLOOKUP(E312,#REF!,1,FALSE)</f>
        <v>#REF!</v>
      </c>
      <c r="W312" t="str">
        <f>VLOOKUP(R312,[2]Sheet1!$H$1:$H$65536,1,FALSE)</f>
        <v>3320002271329101</v>
      </c>
      <c r="Y312" t="str">
        <f t="shared" si="14"/>
        <v>HEBREW ACAD FOR SPEC CHLDRN--Program Code: 9101</v>
      </c>
      <c r="Z312" s="9">
        <v>662101997144</v>
      </c>
      <c r="AA312" t="s">
        <v>531</v>
      </c>
      <c r="AB312" t="s">
        <v>531</v>
      </c>
    </row>
    <row r="313" spans="1:28" x14ac:dyDescent="0.25">
      <c r="A313" s="10">
        <v>4</v>
      </c>
      <c r="B313" s="10">
        <v>1516</v>
      </c>
      <c r="C313" s="10" t="s">
        <v>527</v>
      </c>
      <c r="D313" s="10">
        <v>11840</v>
      </c>
      <c r="E313" s="9">
        <v>332000227132</v>
      </c>
      <c r="F313" t="s">
        <v>357</v>
      </c>
      <c r="G313" t="s">
        <v>528</v>
      </c>
      <c r="I313" t="s">
        <v>818</v>
      </c>
      <c r="J313">
        <v>9115</v>
      </c>
      <c r="K313" t="s">
        <v>529</v>
      </c>
      <c r="L313" t="s">
        <v>531</v>
      </c>
      <c r="M313" t="s">
        <v>530</v>
      </c>
      <c r="N313" t="s">
        <v>530</v>
      </c>
      <c r="O313" t="s">
        <v>531</v>
      </c>
      <c r="P313" t="s">
        <v>530</v>
      </c>
      <c r="Q313" s="5">
        <f t="shared" si="12"/>
        <v>3</v>
      </c>
      <c r="R313" s="8" t="str">
        <f t="shared" si="13"/>
        <v>3320002271329115</v>
      </c>
      <c r="S313" s="8" t="str">
        <f>VLOOKUP(R313,'RSU Provider 14-15'!Q:Q,1,)</f>
        <v>3320002271329115</v>
      </c>
      <c r="T313" s="8" t="e">
        <f>VLOOKUP(R313,#REF!,1,)</f>
        <v>#REF!</v>
      </c>
      <c r="U313" s="11" t="s">
        <v>817</v>
      </c>
      <c r="V313" s="8" t="e">
        <f>VLOOKUP(E313,#REF!,1,FALSE)</f>
        <v>#REF!</v>
      </c>
      <c r="W313" t="str">
        <f>VLOOKUP(R313,[2]Sheet1!$H$1:$H$65536,1,FALSE)</f>
        <v>3320002271329115</v>
      </c>
      <c r="Y313" t="str">
        <f t="shared" si="14"/>
        <v>HEBREW ACAD FOR SPEC CHLDRN--Program Code: 9115</v>
      </c>
      <c r="Z313" s="9">
        <v>310300207767</v>
      </c>
      <c r="AA313" t="s">
        <v>531</v>
      </c>
      <c r="AB313" t="s">
        <v>531</v>
      </c>
    </row>
    <row r="314" spans="1:28" x14ac:dyDescent="0.25">
      <c r="A314" s="10">
        <v>4</v>
      </c>
      <c r="B314" s="10">
        <v>1516</v>
      </c>
      <c r="C314" s="10" t="s">
        <v>527</v>
      </c>
      <c r="D314" s="10">
        <v>11840</v>
      </c>
      <c r="E314" s="9">
        <v>332000227132</v>
      </c>
      <c r="F314" t="s">
        <v>357</v>
      </c>
      <c r="G314" t="s">
        <v>528</v>
      </c>
      <c r="I314" t="s">
        <v>818</v>
      </c>
      <c r="J314">
        <v>9160</v>
      </c>
      <c r="K314" t="s">
        <v>529</v>
      </c>
      <c r="L314" t="s">
        <v>531</v>
      </c>
      <c r="M314" t="s">
        <v>530</v>
      </c>
      <c r="N314" t="s">
        <v>530</v>
      </c>
      <c r="O314" t="s">
        <v>530</v>
      </c>
      <c r="P314" t="s">
        <v>531</v>
      </c>
      <c r="Q314" s="5">
        <f t="shared" si="12"/>
        <v>4</v>
      </c>
      <c r="R314" s="8" t="str">
        <f t="shared" si="13"/>
        <v>3320002271329160</v>
      </c>
      <c r="S314" s="8" t="str">
        <f>VLOOKUP(R314,'RSU Provider 14-15'!Q:Q,1,)</f>
        <v>3320002271329160</v>
      </c>
      <c r="T314" s="8" t="e">
        <f>VLOOKUP(R314,#REF!,1,)</f>
        <v>#REF!</v>
      </c>
      <c r="U314" s="11" t="s">
        <v>817</v>
      </c>
      <c r="V314" s="8" t="e">
        <f>VLOOKUP(E314,#REF!,1,FALSE)</f>
        <v>#REF!</v>
      </c>
      <c r="W314" t="str">
        <f>VLOOKUP(R314,[2]Sheet1!$H$1:$H$65536,1,FALSE)</f>
        <v>3320002271329160</v>
      </c>
      <c r="Y314" t="str">
        <f t="shared" si="14"/>
        <v>HEBREW ACAD FOR SPEC CHLDRN--Program Code: 9160</v>
      </c>
      <c r="Z314" s="9">
        <v>343000880014</v>
      </c>
      <c r="AA314" t="s">
        <v>531</v>
      </c>
      <c r="AB314" t="s">
        <v>531</v>
      </c>
    </row>
    <row r="315" spans="1:28" x14ac:dyDescent="0.25">
      <c r="A315" s="10">
        <v>4</v>
      </c>
      <c r="B315" s="10">
        <v>1516</v>
      </c>
      <c r="C315" s="10" t="s">
        <v>527</v>
      </c>
      <c r="D315" s="10">
        <v>11840</v>
      </c>
      <c r="E315" s="9">
        <v>332000227132</v>
      </c>
      <c r="F315" t="s">
        <v>357</v>
      </c>
      <c r="G315" t="s">
        <v>528</v>
      </c>
      <c r="I315" t="s">
        <v>818</v>
      </c>
      <c r="J315">
        <v>9165</v>
      </c>
      <c r="K315" t="s">
        <v>529</v>
      </c>
      <c r="L315" t="s">
        <v>531</v>
      </c>
      <c r="M315" t="s">
        <v>530</v>
      </c>
      <c r="N315" t="s">
        <v>530</v>
      </c>
      <c r="O315" t="s">
        <v>530</v>
      </c>
      <c r="P315" t="s">
        <v>531</v>
      </c>
      <c r="Q315" s="5">
        <f t="shared" si="12"/>
        <v>4</v>
      </c>
      <c r="R315" s="8" t="str">
        <f t="shared" si="13"/>
        <v>3320002271329165</v>
      </c>
      <c r="S315" s="8" t="str">
        <f>VLOOKUP(R315,'RSU Provider 14-15'!Q:Q,1,)</f>
        <v>3320002271329165</v>
      </c>
      <c r="T315" s="8" t="e">
        <f>VLOOKUP(R315,#REF!,1,)</f>
        <v>#REF!</v>
      </c>
      <c r="U315" s="11" t="s">
        <v>817</v>
      </c>
      <c r="V315" s="8" t="e">
        <f>VLOOKUP(E315,#REF!,1,FALSE)</f>
        <v>#REF!</v>
      </c>
      <c r="W315" t="str">
        <f>VLOOKUP(R315,[2]Sheet1!$H$1:$H$65536,1,FALSE)</f>
        <v>3320002271329165</v>
      </c>
      <c r="Y315" t="str">
        <f t="shared" si="14"/>
        <v>HEBREW ACAD FOR SPEC CHLDRN--Program Code: 9165</v>
      </c>
      <c r="Z315" s="9">
        <v>343000880014</v>
      </c>
      <c r="AA315" t="s">
        <v>531</v>
      </c>
      <c r="AB315" t="s">
        <v>531</v>
      </c>
    </row>
    <row r="316" spans="1:28" x14ac:dyDescent="0.25">
      <c r="A316" s="10">
        <v>4</v>
      </c>
      <c r="B316" s="10">
        <v>1516</v>
      </c>
      <c r="C316" s="10" t="s">
        <v>527</v>
      </c>
      <c r="D316" s="10">
        <v>11850</v>
      </c>
      <c r="E316" s="9">
        <v>332000227506</v>
      </c>
      <c r="F316" t="s">
        <v>358</v>
      </c>
      <c r="G316" t="s">
        <v>556</v>
      </c>
      <c r="I316" t="s">
        <v>818</v>
      </c>
      <c r="J316">
        <v>9100</v>
      </c>
      <c r="K316" t="s">
        <v>529</v>
      </c>
      <c r="L316" t="s">
        <v>531</v>
      </c>
      <c r="M316" t="s">
        <v>530</v>
      </c>
      <c r="N316" t="s">
        <v>530</v>
      </c>
      <c r="O316" t="s">
        <v>531</v>
      </c>
      <c r="P316" t="s">
        <v>530</v>
      </c>
      <c r="Q316" s="5">
        <f t="shared" si="12"/>
        <v>3</v>
      </c>
      <c r="R316" s="8" t="str">
        <f t="shared" si="13"/>
        <v>3320002275069100</v>
      </c>
      <c r="S316" s="8" t="str">
        <f>VLOOKUP(R316,'RSU Provider 14-15'!Q:Q,1,)</f>
        <v>3320002275069100</v>
      </c>
      <c r="T316" s="8" t="e">
        <f>VLOOKUP(R316,#REF!,1,)</f>
        <v>#REF!</v>
      </c>
      <c r="U316" s="11" t="s">
        <v>817</v>
      </c>
      <c r="V316" s="8" t="e">
        <f>VLOOKUP(E316,#REF!,1,FALSE)</f>
        <v>#REF!</v>
      </c>
      <c r="W316" t="str">
        <f>VLOOKUP(R316,[2]Sheet1!$H$1:$H$65536,1,FALSE)</f>
        <v>3320002275069100</v>
      </c>
      <c r="Y316" t="str">
        <f t="shared" si="14"/>
        <v>HEBREW INST - DEAF--Program Code: 9100</v>
      </c>
      <c r="Z316" s="9">
        <v>343000880014</v>
      </c>
      <c r="AA316" t="s">
        <v>531</v>
      </c>
      <c r="AB316" t="s">
        <v>531</v>
      </c>
    </row>
    <row r="317" spans="1:28" x14ac:dyDescent="0.25">
      <c r="A317" s="10">
        <v>4</v>
      </c>
      <c r="B317" s="10">
        <v>1516</v>
      </c>
      <c r="C317" s="10" t="s">
        <v>527</v>
      </c>
      <c r="D317" s="10">
        <v>11850</v>
      </c>
      <c r="E317" s="9">
        <v>332000227506</v>
      </c>
      <c r="F317" t="s">
        <v>358</v>
      </c>
      <c r="G317" t="s">
        <v>556</v>
      </c>
      <c r="I317" t="s">
        <v>818</v>
      </c>
      <c r="J317">
        <v>9115</v>
      </c>
      <c r="K317" t="s">
        <v>529</v>
      </c>
      <c r="L317" t="s">
        <v>531</v>
      </c>
      <c r="M317" t="s">
        <v>530</v>
      </c>
      <c r="N317" t="s">
        <v>530</v>
      </c>
      <c r="O317" t="s">
        <v>531</v>
      </c>
      <c r="P317" t="s">
        <v>530</v>
      </c>
      <c r="Q317" s="5">
        <f t="shared" si="12"/>
        <v>3</v>
      </c>
      <c r="R317" s="8" t="str">
        <f t="shared" si="13"/>
        <v>3320002275069115</v>
      </c>
      <c r="S317" s="8" t="str">
        <f>VLOOKUP(R317,'RSU Provider 14-15'!Q:Q,1,)</f>
        <v>3320002275069115</v>
      </c>
      <c r="T317" s="8" t="e">
        <f>VLOOKUP(R317,#REF!,1,)</f>
        <v>#REF!</v>
      </c>
      <c r="U317" s="11" t="s">
        <v>817</v>
      </c>
      <c r="V317" s="8" t="e">
        <f>VLOOKUP(E317,#REF!,1,FALSE)</f>
        <v>#REF!</v>
      </c>
      <c r="W317" t="str">
        <f>VLOOKUP(R317,[2]Sheet1!$H$1:$H$65536,1,FALSE)</f>
        <v>3320002275069115</v>
      </c>
      <c r="Y317" t="str">
        <f t="shared" si="14"/>
        <v>HEBREW INST - DEAF--Program Code: 9115</v>
      </c>
      <c r="Z317" s="9">
        <v>343000880014</v>
      </c>
      <c r="AA317" t="s">
        <v>531</v>
      </c>
      <c r="AB317" t="s">
        <v>531</v>
      </c>
    </row>
    <row r="318" spans="1:28" x14ac:dyDescent="0.25">
      <c r="A318" s="10">
        <v>4</v>
      </c>
      <c r="B318" s="10">
        <v>1516</v>
      </c>
      <c r="C318" s="10" t="s">
        <v>527</v>
      </c>
      <c r="D318" s="10">
        <v>11850</v>
      </c>
      <c r="E318" s="9">
        <v>332000227506</v>
      </c>
      <c r="F318" t="s">
        <v>358</v>
      </c>
      <c r="G318" t="s">
        <v>556</v>
      </c>
      <c r="I318" t="s">
        <v>818</v>
      </c>
      <c r="J318">
        <v>9160</v>
      </c>
      <c r="K318" t="s">
        <v>529</v>
      </c>
      <c r="L318" t="s">
        <v>531</v>
      </c>
      <c r="M318" t="s">
        <v>530</v>
      </c>
      <c r="N318" t="s">
        <v>530</v>
      </c>
      <c r="O318" t="s">
        <v>530</v>
      </c>
      <c r="P318" t="s">
        <v>531</v>
      </c>
      <c r="Q318" s="5">
        <f t="shared" si="12"/>
        <v>4</v>
      </c>
      <c r="R318" s="8" t="str">
        <f t="shared" si="13"/>
        <v>3320002275069160</v>
      </c>
      <c r="S318" s="8" t="str">
        <f>VLOOKUP(R318,'RSU Provider 14-15'!Q:Q,1,)</f>
        <v>3320002275069160</v>
      </c>
      <c r="T318" s="8" t="e">
        <f>VLOOKUP(R318,#REF!,1,)</f>
        <v>#REF!</v>
      </c>
      <c r="U318" s="11" t="s">
        <v>817</v>
      </c>
      <c r="V318" s="8" t="e">
        <f>VLOOKUP(E318,#REF!,1,FALSE)</f>
        <v>#REF!</v>
      </c>
      <c r="W318" t="str">
        <f>VLOOKUP(R318,[2]Sheet1!$H$1:$H$65536,1,FALSE)</f>
        <v>3320002275069160</v>
      </c>
      <c r="Y318" t="str">
        <f t="shared" si="14"/>
        <v>HEBREW INST - DEAF--Program Code: 9160</v>
      </c>
      <c r="Z318" s="9">
        <v>500101880012</v>
      </c>
      <c r="AA318" t="s">
        <v>531</v>
      </c>
      <c r="AB318" t="s">
        <v>531</v>
      </c>
    </row>
    <row r="319" spans="1:28" x14ac:dyDescent="0.25">
      <c r="A319" s="10">
        <v>4</v>
      </c>
      <c r="B319" s="10">
        <v>1516</v>
      </c>
      <c r="C319" s="10" t="s">
        <v>527</v>
      </c>
      <c r="D319" s="10">
        <v>11850</v>
      </c>
      <c r="E319" s="9">
        <v>332000227506</v>
      </c>
      <c r="F319" t="s">
        <v>358</v>
      </c>
      <c r="G319" t="s">
        <v>556</v>
      </c>
      <c r="I319" t="s">
        <v>818</v>
      </c>
      <c r="J319">
        <v>9165</v>
      </c>
      <c r="K319" t="s">
        <v>529</v>
      </c>
      <c r="L319" t="s">
        <v>531</v>
      </c>
      <c r="M319" t="s">
        <v>530</v>
      </c>
      <c r="N319" t="s">
        <v>530</v>
      </c>
      <c r="O319" t="s">
        <v>530</v>
      </c>
      <c r="P319" t="s">
        <v>531</v>
      </c>
      <c r="Q319" s="5">
        <f t="shared" si="12"/>
        <v>4</v>
      </c>
      <c r="R319" s="8" t="str">
        <f t="shared" si="13"/>
        <v>3320002275069165</v>
      </c>
      <c r="S319" s="8" t="str">
        <f>VLOOKUP(R319,'RSU Provider 14-15'!Q:Q,1,)</f>
        <v>3320002275069165</v>
      </c>
      <c r="T319" s="8" t="e">
        <f>VLOOKUP(R319,#REF!,1,)</f>
        <v>#REF!</v>
      </c>
      <c r="U319" s="11" t="s">
        <v>817</v>
      </c>
      <c r="V319" s="8" t="e">
        <f>VLOOKUP(E319,#REF!,1,FALSE)</f>
        <v>#REF!</v>
      </c>
      <c r="W319" t="str">
        <f>VLOOKUP(R319,[2]Sheet1!$H$1:$H$65536,1,FALSE)</f>
        <v>3320002275069165</v>
      </c>
      <c r="Y319" t="str">
        <f t="shared" si="14"/>
        <v>HEBREW INST - DEAF--Program Code: 9165</v>
      </c>
      <c r="Z319" s="9">
        <v>500101880012</v>
      </c>
      <c r="AA319" t="s">
        <v>531</v>
      </c>
      <c r="AB319" t="s">
        <v>531</v>
      </c>
    </row>
    <row r="320" spans="1:28" x14ac:dyDescent="0.25">
      <c r="A320" s="10">
        <v>4</v>
      </c>
      <c r="B320" s="10">
        <v>1516</v>
      </c>
      <c r="C320" s="10" t="s">
        <v>527</v>
      </c>
      <c r="D320" s="10">
        <v>22520</v>
      </c>
      <c r="E320" s="9">
        <v>331300630007</v>
      </c>
      <c r="F320" t="s">
        <v>633</v>
      </c>
      <c r="G320" t="s">
        <v>538</v>
      </c>
      <c r="I320" t="s">
        <v>818</v>
      </c>
      <c r="J320">
        <v>9100</v>
      </c>
      <c r="K320" t="s">
        <v>529</v>
      </c>
      <c r="L320" t="s">
        <v>531</v>
      </c>
      <c r="M320" t="s">
        <v>530</v>
      </c>
      <c r="N320" t="s">
        <v>530</v>
      </c>
      <c r="O320" t="s">
        <v>531</v>
      </c>
      <c r="P320" t="s">
        <v>530</v>
      </c>
      <c r="Q320" s="5">
        <f t="shared" si="12"/>
        <v>3</v>
      </c>
      <c r="R320" s="8" t="str">
        <f t="shared" si="13"/>
        <v>3313006300079100</v>
      </c>
      <c r="S320" s="8" t="str">
        <f>VLOOKUP(R320,'RSU Provider 14-15'!Q:Q,1,)</f>
        <v>3313006300079100</v>
      </c>
      <c r="T320" s="8" t="e">
        <f>VLOOKUP(R320,#REF!,1,)</f>
        <v>#REF!</v>
      </c>
      <c r="U320" s="11" t="s">
        <v>817</v>
      </c>
      <c r="V320" s="8" t="e">
        <f>VLOOKUP(E320,#REF!,1,FALSE)</f>
        <v>#REF!</v>
      </c>
      <c r="W320" t="str">
        <f>VLOOKUP(R320,[2]Sheet1!$H$1:$H$65536,1,FALSE)</f>
        <v>3313006300079100</v>
      </c>
      <c r="Y320" t="str">
        <f t="shared" si="14"/>
        <v>HELEN KELLER SERVICES FOR TH--Program Code: 9100</v>
      </c>
      <c r="Z320" s="9">
        <v>500101880012</v>
      </c>
      <c r="AA320" t="s">
        <v>531</v>
      </c>
      <c r="AB320" t="s">
        <v>531</v>
      </c>
    </row>
    <row r="321" spans="1:28" x14ac:dyDescent="0.25">
      <c r="A321" s="10">
        <v>4</v>
      </c>
      <c r="B321" s="10">
        <v>1516</v>
      </c>
      <c r="C321" s="10" t="s">
        <v>527</v>
      </c>
      <c r="D321" s="10">
        <v>40400</v>
      </c>
      <c r="E321" s="9">
        <v>10100996557</v>
      </c>
      <c r="F321" t="s">
        <v>418</v>
      </c>
      <c r="G321" t="s">
        <v>534</v>
      </c>
      <c r="I321" t="s">
        <v>818</v>
      </c>
      <c r="J321">
        <v>9002</v>
      </c>
      <c r="K321" t="s">
        <v>529</v>
      </c>
      <c r="L321" t="s">
        <v>530</v>
      </c>
      <c r="M321" t="s">
        <v>530</v>
      </c>
      <c r="N321" t="s">
        <v>531</v>
      </c>
      <c r="O321" t="s">
        <v>531</v>
      </c>
      <c r="P321" t="s">
        <v>530</v>
      </c>
      <c r="Q321" s="5">
        <f t="shared" si="12"/>
        <v>1</v>
      </c>
      <c r="R321" s="8" t="str">
        <f t="shared" si="13"/>
        <v>101009965579002</v>
      </c>
      <c r="S321" s="8" t="str">
        <f>VLOOKUP(R321,'RSU Provider 14-15'!Q:Q,1,)</f>
        <v>101009965579002</v>
      </c>
      <c r="T321" s="8" t="e">
        <f>VLOOKUP(R321,#REF!,1,)</f>
        <v>#REF!</v>
      </c>
      <c r="U321" s="11" t="s">
        <v>817</v>
      </c>
      <c r="V321" s="8" t="e">
        <f>VLOOKUP(E321,#REF!,1,FALSE)</f>
        <v>#REF!</v>
      </c>
      <c r="W321" t="str">
        <f>VLOOKUP(R321,[2]Sheet1!$H$1:$H$65536,1,FALSE)</f>
        <v>101009965579002</v>
      </c>
      <c r="Y321" t="str">
        <f t="shared" si="14"/>
        <v>HELLMAN SCHOOL-PARSONS CTR--Program Code: 9002</v>
      </c>
      <c r="Z321" s="9">
        <v>500101880012</v>
      </c>
      <c r="AA321" t="s">
        <v>531</v>
      </c>
      <c r="AB321" t="s">
        <v>531</v>
      </c>
    </row>
    <row r="322" spans="1:28" x14ac:dyDescent="0.25">
      <c r="A322" s="10">
        <v>4</v>
      </c>
      <c r="B322" s="10">
        <v>1516</v>
      </c>
      <c r="C322" s="10" t="s">
        <v>527</v>
      </c>
      <c r="D322" s="10">
        <v>40400</v>
      </c>
      <c r="E322" s="9">
        <v>10100996557</v>
      </c>
      <c r="F322" t="s">
        <v>418</v>
      </c>
      <c r="G322" t="s">
        <v>534</v>
      </c>
      <c r="I322" t="s">
        <v>818</v>
      </c>
      <c r="J322">
        <v>9100</v>
      </c>
      <c r="K322" t="s">
        <v>529</v>
      </c>
      <c r="L322" t="s">
        <v>531</v>
      </c>
      <c r="M322" t="s">
        <v>530</v>
      </c>
      <c r="N322" t="s">
        <v>530</v>
      </c>
      <c r="O322" t="s">
        <v>531</v>
      </c>
      <c r="P322" t="s">
        <v>530</v>
      </c>
      <c r="Q322" s="5">
        <f t="shared" ref="Q322:Q385" si="15">IF(AND(N322="Y",A322&lt;5),1,IF(AND(N322="Y", A322=6),2,IF(AND(L322="Y",O322="Y"),3,IF(AND(L322="Y",P322="Y"),4,IF(AND(L322="Y",M322="Y"),5,IF(AND(N322="Y",A322=8),6,IF(AND(N322="Y",A322=7),7)))))))</f>
        <v>3</v>
      </c>
      <c r="R322" s="8" t="str">
        <f t="shared" ref="R322:R385" si="16">CONCATENATE(E322,J322)</f>
        <v>101009965579100</v>
      </c>
      <c r="S322" s="8" t="str">
        <f>VLOOKUP(R322,'RSU Provider 14-15'!Q:Q,1,)</f>
        <v>101009965579100</v>
      </c>
      <c r="T322" s="23" t="e">
        <f>VLOOKUP(R322,#REF!,1,)</f>
        <v>#REF!</v>
      </c>
      <c r="U322" s="11" t="s">
        <v>817</v>
      </c>
      <c r="V322" s="8" t="e">
        <f>VLOOKUP(E322,#REF!,1,FALSE)</f>
        <v>#REF!</v>
      </c>
      <c r="W322" t="str">
        <f>VLOOKUP(R322,[2]Sheet1!$H$1:$H$65536,1,FALSE)</f>
        <v>101009965579100</v>
      </c>
      <c r="Y322" t="str">
        <f t="shared" si="14"/>
        <v>HELLMAN SCHOOL-PARSONS CTR--Program Code: 9100</v>
      </c>
      <c r="Z322" s="9">
        <v>662001880155</v>
      </c>
      <c r="AA322" t="s">
        <v>531</v>
      </c>
      <c r="AB322" t="s">
        <v>531</v>
      </c>
    </row>
    <row r="323" spans="1:28" x14ac:dyDescent="0.25">
      <c r="A323" s="10">
        <v>4</v>
      </c>
      <c r="B323" s="10">
        <v>1516</v>
      </c>
      <c r="C323" s="10" t="s">
        <v>527</v>
      </c>
      <c r="D323" s="10">
        <v>40400</v>
      </c>
      <c r="E323" s="9">
        <v>10100996557</v>
      </c>
      <c r="F323" t="s">
        <v>418</v>
      </c>
      <c r="G323" t="s">
        <v>534</v>
      </c>
      <c r="I323" t="s">
        <v>818</v>
      </c>
      <c r="J323">
        <v>9160</v>
      </c>
      <c r="K323" t="s">
        <v>529</v>
      </c>
      <c r="L323" t="s">
        <v>531</v>
      </c>
      <c r="M323" t="s">
        <v>530</v>
      </c>
      <c r="N323" t="s">
        <v>530</v>
      </c>
      <c r="O323" t="s">
        <v>530</v>
      </c>
      <c r="P323" t="s">
        <v>531</v>
      </c>
      <c r="Q323" s="5">
        <f t="shared" si="15"/>
        <v>4</v>
      </c>
      <c r="R323" s="8" t="str">
        <f t="shared" si="16"/>
        <v>101009965579160</v>
      </c>
      <c r="S323" s="8" t="str">
        <f>VLOOKUP(R323,'RSU Provider 14-15'!Q:Q,1,)</f>
        <v>101009965579160</v>
      </c>
      <c r="T323" s="23" t="e">
        <f>VLOOKUP(R323,#REF!,1,)</f>
        <v>#REF!</v>
      </c>
      <c r="U323" s="11" t="s">
        <v>817</v>
      </c>
      <c r="V323" s="8" t="e">
        <f>VLOOKUP(E323,#REF!,1,FALSE)</f>
        <v>#REF!</v>
      </c>
      <c r="W323" t="str">
        <f>VLOOKUP(R323,[2]Sheet1!$H$1:$H$65536,1,FALSE)</f>
        <v>101009965579160</v>
      </c>
      <c r="Y323" t="str">
        <f t="shared" si="14"/>
        <v>HELLMAN SCHOOL-PARSONS CTR--Program Code: 9160</v>
      </c>
      <c r="Z323" s="9">
        <v>662001880155</v>
      </c>
      <c r="AA323" t="s">
        <v>531</v>
      </c>
      <c r="AB323" t="s">
        <v>531</v>
      </c>
    </row>
    <row r="324" spans="1:28" x14ac:dyDescent="0.25">
      <c r="A324" s="10">
        <v>4</v>
      </c>
      <c r="B324" s="10">
        <v>1516</v>
      </c>
      <c r="C324" s="10" t="s">
        <v>527</v>
      </c>
      <c r="D324" s="10">
        <v>40400</v>
      </c>
      <c r="E324" s="9">
        <v>10100996557</v>
      </c>
      <c r="F324" t="s">
        <v>418</v>
      </c>
      <c r="G324" t="s">
        <v>534</v>
      </c>
      <c r="I324" t="s">
        <v>818</v>
      </c>
      <c r="J324">
        <v>9165</v>
      </c>
      <c r="K324" t="s">
        <v>529</v>
      </c>
      <c r="L324" t="s">
        <v>531</v>
      </c>
      <c r="M324" t="s">
        <v>530</v>
      </c>
      <c r="N324" t="s">
        <v>530</v>
      </c>
      <c r="O324" t="s">
        <v>530</v>
      </c>
      <c r="P324" t="s">
        <v>531</v>
      </c>
      <c r="Q324" s="5">
        <f t="shared" si="15"/>
        <v>4</v>
      </c>
      <c r="R324" s="8" t="str">
        <f t="shared" si="16"/>
        <v>101009965579165</v>
      </c>
      <c r="S324" s="8" t="str">
        <f>VLOOKUP(R324,'RSU Provider 14-15'!Q:Q,1,)</f>
        <v>101009965579165</v>
      </c>
      <c r="T324" s="23" t="e">
        <f>VLOOKUP(R324,#REF!,1,)</f>
        <v>#REF!</v>
      </c>
      <c r="U324" s="11" t="s">
        <v>817</v>
      </c>
      <c r="V324" s="8" t="e">
        <f>VLOOKUP(E324,#REF!,1,FALSE)</f>
        <v>#REF!</v>
      </c>
      <c r="W324" t="str">
        <f>VLOOKUP(R324,[2]Sheet1!$H$1:$H$65536,1,FALSE)</f>
        <v>101009965579165</v>
      </c>
      <c r="Y324" t="str">
        <f t="shared" ref="Y324:Y387" si="17">CONCATENATE(F324,U324,I324,J324)</f>
        <v>HELLMAN SCHOOL-PARSONS CTR--Program Code: 9165</v>
      </c>
      <c r="Z324" s="9">
        <v>662001880155</v>
      </c>
      <c r="AA324" t="s">
        <v>531</v>
      </c>
      <c r="AB324" t="s">
        <v>531</v>
      </c>
    </row>
    <row r="325" spans="1:28" x14ac:dyDescent="0.25">
      <c r="A325" s="10">
        <v>4</v>
      </c>
      <c r="B325" s="10">
        <v>1516</v>
      </c>
      <c r="C325" s="10" t="s">
        <v>527</v>
      </c>
      <c r="D325" s="10">
        <v>11870</v>
      </c>
      <c r="E325" s="9">
        <v>520302880126</v>
      </c>
      <c r="F325" t="s">
        <v>634</v>
      </c>
      <c r="G325" t="s">
        <v>571</v>
      </c>
      <c r="I325" t="s">
        <v>818</v>
      </c>
      <c r="J325">
        <v>9100</v>
      </c>
      <c r="K325" t="s">
        <v>529</v>
      </c>
      <c r="L325" t="s">
        <v>531</v>
      </c>
      <c r="M325" t="s">
        <v>530</v>
      </c>
      <c r="N325" t="s">
        <v>530</v>
      </c>
      <c r="O325" t="s">
        <v>531</v>
      </c>
      <c r="P325" t="s">
        <v>530</v>
      </c>
      <c r="Q325" s="5">
        <f t="shared" si="15"/>
        <v>3</v>
      </c>
      <c r="R325" s="8" t="str">
        <f t="shared" si="16"/>
        <v>5203028801269100</v>
      </c>
      <c r="S325" s="8" t="str">
        <f>VLOOKUP(R325,'RSU Provider 14-15'!Q:Q,1,)</f>
        <v>5203028801269100</v>
      </c>
      <c r="T325" s="8" t="e">
        <f>VLOOKUP(R325,#REF!,1,)</f>
        <v>#REF!</v>
      </c>
      <c r="U325" s="11" t="s">
        <v>817</v>
      </c>
      <c r="V325" s="23" t="e">
        <f>VLOOKUP(E325,#REF!,1,FALSE)</f>
        <v>#REF!</v>
      </c>
      <c r="W325" t="str">
        <f>VLOOKUP(R325,[2]Sheet1!$H$1:$H$65536,1,FALSE)</f>
        <v>5203028801269100</v>
      </c>
      <c r="Y325" t="str">
        <f t="shared" si="17"/>
        <v>HELPING HANDS PRESCHOOL--Program Code: 9100</v>
      </c>
      <c r="Z325" s="9">
        <v>662001880155</v>
      </c>
      <c r="AA325" t="s">
        <v>531</v>
      </c>
      <c r="AB325" t="s">
        <v>531</v>
      </c>
    </row>
    <row r="326" spans="1:28" x14ac:dyDescent="0.25">
      <c r="A326" s="10">
        <v>4</v>
      </c>
      <c r="B326" s="10">
        <v>1516</v>
      </c>
      <c r="C326" s="10" t="s">
        <v>527</v>
      </c>
      <c r="D326" s="10">
        <v>11870</v>
      </c>
      <c r="E326" s="9">
        <v>520302880126</v>
      </c>
      <c r="F326" t="s">
        <v>634</v>
      </c>
      <c r="G326" t="s">
        <v>571</v>
      </c>
      <c r="I326" t="s">
        <v>818</v>
      </c>
      <c r="J326">
        <v>9115</v>
      </c>
      <c r="K326" t="s">
        <v>529</v>
      </c>
      <c r="L326" t="s">
        <v>531</v>
      </c>
      <c r="M326" t="s">
        <v>530</v>
      </c>
      <c r="N326" t="s">
        <v>530</v>
      </c>
      <c r="O326" t="s">
        <v>531</v>
      </c>
      <c r="P326" t="s">
        <v>530</v>
      </c>
      <c r="Q326" s="5">
        <f t="shared" si="15"/>
        <v>3</v>
      </c>
      <c r="R326" s="8" t="str">
        <f t="shared" si="16"/>
        <v>5203028801269115</v>
      </c>
      <c r="S326" s="8" t="str">
        <f>VLOOKUP(R326,'RSU Provider 14-15'!Q:Q,1,)</f>
        <v>5203028801269115</v>
      </c>
      <c r="T326" s="8" t="e">
        <f>VLOOKUP(R326,#REF!,1,)</f>
        <v>#REF!</v>
      </c>
      <c r="U326" s="11" t="s">
        <v>817</v>
      </c>
      <c r="V326" s="23" t="e">
        <f>VLOOKUP(E326,#REF!,1,FALSE)</f>
        <v>#REF!</v>
      </c>
      <c r="W326" t="str">
        <f>VLOOKUP(R326,[2]Sheet1!$H$1:$H$65536,1,FALSE)</f>
        <v>5203028801269115</v>
      </c>
      <c r="Y326" t="str">
        <f t="shared" si="17"/>
        <v>HELPING HANDS PRESCHOOL--Program Code: 9115</v>
      </c>
      <c r="Z326" s="9">
        <v>222000997713</v>
      </c>
      <c r="AA326" t="s">
        <v>531</v>
      </c>
      <c r="AB326" t="s">
        <v>531</v>
      </c>
    </row>
    <row r="327" spans="1:28" x14ac:dyDescent="0.25">
      <c r="A327" s="10">
        <v>4</v>
      </c>
      <c r="B327" s="10">
        <v>1516</v>
      </c>
      <c r="C327" s="10" t="s">
        <v>527</v>
      </c>
      <c r="D327" s="10">
        <v>11870</v>
      </c>
      <c r="E327" s="9">
        <v>520302880126</v>
      </c>
      <c r="F327" t="s">
        <v>634</v>
      </c>
      <c r="G327" t="s">
        <v>571</v>
      </c>
      <c r="I327" t="s">
        <v>818</v>
      </c>
      <c r="J327">
        <v>9116</v>
      </c>
      <c r="K327" t="s">
        <v>529</v>
      </c>
      <c r="L327" t="s">
        <v>531</v>
      </c>
      <c r="M327" t="s">
        <v>530</v>
      </c>
      <c r="N327" t="s">
        <v>530</v>
      </c>
      <c r="O327" t="s">
        <v>531</v>
      </c>
      <c r="P327" t="s">
        <v>530</v>
      </c>
      <c r="Q327" s="5">
        <f t="shared" si="15"/>
        <v>3</v>
      </c>
      <c r="R327" s="8" t="str">
        <f t="shared" si="16"/>
        <v>5203028801269116</v>
      </c>
      <c r="S327" s="8" t="str">
        <f>VLOOKUP(R327,'RSU Provider 14-15'!Q:Q,1,)</f>
        <v>5203028801269116</v>
      </c>
      <c r="T327" s="8" t="e">
        <f>VLOOKUP(R327,#REF!,1,)</f>
        <v>#REF!</v>
      </c>
      <c r="U327" s="11" t="s">
        <v>817</v>
      </c>
      <c r="V327" s="23" t="e">
        <f>VLOOKUP(E327,#REF!,1,FALSE)</f>
        <v>#REF!</v>
      </c>
      <c r="W327" t="str">
        <f>VLOOKUP(R327,[2]Sheet1!$H$1:$H$65536,1,FALSE)</f>
        <v>5203028801269116</v>
      </c>
      <c r="Y327" t="str">
        <f t="shared" si="17"/>
        <v>HELPING HANDS PRESCHOOL--Program Code: 9116</v>
      </c>
      <c r="Z327" s="13" t="s">
        <v>367</v>
      </c>
      <c r="AA327" t="s">
        <v>531</v>
      </c>
      <c r="AB327" t="s">
        <v>531</v>
      </c>
    </row>
    <row r="328" spans="1:28" x14ac:dyDescent="0.25">
      <c r="A328" s="10">
        <v>4</v>
      </c>
      <c r="B328" s="10">
        <v>1516</v>
      </c>
      <c r="C328" s="10" t="s">
        <v>527</v>
      </c>
      <c r="D328" s="10">
        <v>11870</v>
      </c>
      <c r="E328" s="9">
        <v>520302880126</v>
      </c>
      <c r="F328" t="s">
        <v>634</v>
      </c>
      <c r="G328" t="s">
        <v>571</v>
      </c>
      <c r="I328" t="s">
        <v>818</v>
      </c>
      <c r="J328">
        <v>9165</v>
      </c>
      <c r="K328" t="s">
        <v>529</v>
      </c>
      <c r="L328" t="s">
        <v>531</v>
      </c>
      <c r="M328" t="s">
        <v>530</v>
      </c>
      <c r="N328" t="s">
        <v>530</v>
      </c>
      <c r="O328" t="s">
        <v>530</v>
      </c>
      <c r="P328" t="s">
        <v>531</v>
      </c>
      <c r="Q328" s="5">
        <f t="shared" si="15"/>
        <v>4</v>
      </c>
      <c r="R328" s="8" t="str">
        <f t="shared" si="16"/>
        <v>5203028801269165</v>
      </c>
      <c r="S328" s="8" t="str">
        <f>VLOOKUP(R328,'RSU Provider 14-15'!Q:Q,1,)</f>
        <v>5203028801269165</v>
      </c>
      <c r="T328" s="8" t="e">
        <f>VLOOKUP(R328,#REF!,1,)</f>
        <v>#REF!</v>
      </c>
      <c r="U328" s="11" t="s">
        <v>817</v>
      </c>
      <c r="V328" s="23" t="e">
        <f>VLOOKUP(E328,#REF!,1,FALSE)</f>
        <v>#REF!</v>
      </c>
      <c r="W328" t="str">
        <f>VLOOKUP(R328,[2]Sheet1!$H$1:$H$65536,1,FALSE)</f>
        <v>5203028801269165</v>
      </c>
      <c r="Y328" t="str">
        <f t="shared" si="17"/>
        <v>HELPING HANDS PRESCHOOL--Program Code: 9165</v>
      </c>
      <c r="Z328" s="9">
        <v>310200880143</v>
      </c>
      <c r="AA328" t="s">
        <v>531</v>
      </c>
      <c r="AB328" t="s">
        <v>531</v>
      </c>
    </row>
    <row r="329" spans="1:28" x14ac:dyDescent="0.25">
      <c r="A329" s="10">
        <v>4</v>
      </c>
      <c r="B329" s="10">
        <v>1516</v>
      </c>
      <c r="C329" s="10" t="s">
        <v>527</v>
      </c>
      <c r="D329" s="10">
        <v>21190</v>
      </c>
      <c r="E329" s="9">
        <v>320900880315</v>
      </c>
      <c r="F329" t="s">
        <v>479</v>
      </c>
      <c r="G329" t="s">
        <v>538</v>
      </c>
      <c r="I329" t="s">
        <v>818</v>
      </c>
      <c r="J329">
        <v>9100</v>
      </c>
      <c r="K329" t="s">
        <v>529</v>
      </c>
      <c r="L329" t="s">
        <v>531</v>
      </c>
      <c r="M329" t="s">
        <v>530</v>
      </c>
      <c r="N329" t="s">
        <v>530</v>
      </c>
      <c r="O329" t="s">
        <v>531</v>
      </c>
      <c r="P329" t="s">
        <v>530</v>
      </c>
      <c r="Q329" s="5">
        <f t="shared" si="15"/>
        <v>3</v>
      </c>
      <c r="R329" s="8" t="str">
        <f t="shared" si="16"/>
        <v>3209008803159100</v>
      </c>
      <c r="S329" s="8" t="str">
        <f>VLOOKUP(R329,'RSU Provider 14-15'!Q:Q,1,)</f>
        <v>3209008803159100</v>
      </c>
      <c r="T329" s="8" t="e">
        <f>VLOOKUP(R329,#REF!,1,)</f>
        <v>#REF!</v>
      </c>
      <c r="U329" s="11" t="s">
        <v>817</v>
      </c>
      <c r="V329" s="8" t="e">
        <f>VLOOKUP(E329,#REF!,1,FALSE)</f>
        <v>#REF!</v>
      </c>
      <c r="W329" t="str">
        <f>VLOOKUP(R329,[2]Sheet1!$H$1:$H$65536,1,FALSE)</f>
        <v>3209008803159100</v>
      </c>
      <c r="Y329" t="str">
        <f t="shared" si="17"/>
        <v>HIGHBRIDGE ADVISORY COUNCIL--Program Code: 9100</v>
      </c>
      <c r="Z329" s="9">
        <v>353100880043</v>
      </c>
      <c r="AA329" t="s">
        <v>531</v>
      </c>
      <c r="AB329" t="s">
        <v>531</v>
      </c>
    </row>
    <row r="330" spans="1:28" x14ac:dyDescent="0.25">
      <c r="A330" s="10">
        <v>4</v>
      </c>
      <c r="B330" s="10">
        <v>1516</v>
      </c>
      <c r="C330" s="10" t="s">
        <v>527</v>
      </c>
      <c r="D330" s="10">
        <v>21190</v>
      </c>
      <c r="E330" s="9">
        <v>320900880315</v>
      </c>
      <c r="F330" t="s">
        <v>479</v>
      </c>
      <c r="G330" t="s">
        <v>538</v>
      </c>
      <c r="I330" t="s">
        <v>818</v>
      </c>
      <c r="J330">
        <v>9160</v>
      </c>
      <c r="K330" t="s">
        <v>529</v>
      </c>
      <c r="L330" t="s">
        <v>531</v>
      </c>
      <c r="M330" t="s">
        <v>530</v>
      </c>
      <c r="N330" t="s">
        <v>530</v>
      </c>
      <c r="O330" t="s">
        <v>530</v>
      </c>
      <c r="P330" t="s">
        <v>531</v>
      </c>
      <c r="Q330" s="5">
        <f t="shared" si="15"/>
        <v>4</v>
      </c>
      <c r="R330" s="8" t="str">
        <f t="shared" si="16"/>
        <v>3209008803159160</v>
      </c>
      <c r="S330" s="8" t="str">
        <f>VLOOKUP(R330,'RSU Provider 14-15'!Q:Q,1,)</f>
        <v>3209008803159160</v>
      </c>
      <c r="T330" s="8" t="e">
        <f>VLOOKUP(R330,#REF!,1,)</f>
        <v>#REF!</v>
      </c>
      <c r="U330" s="11" t="s">
        <v>817</v>
      </c>
      <c r="V330" s="8" t="e">
        <f>VLOOKUP(E330,#REF!,1,FALSE)</f>
        <v>#REF!</v>
      </c>
      <c r="W330" t="str">
        <f>VLOOKUP(R330,[2]Sheet1!$H$1:$H$65536,1,FALSE)</f>
        <v>3209008803159160</v>
      </c>
      <c r="Y330" t="str">
        <f t="shared" si="17"/>
        <v>HIGHBRIDGE ADVISORY COUNCIL--Program Code: 9160</v>
      </c>
      <c r="Z330" s="9">
        <v>353100880043</v>
      </c>
      <c r="AA330" t="s">
        <v>531</v>
      </c>
      <c r="AB330" t="s">
        <v>531</v>
      </c>
    </row>
    <row r="331" spans="1:28" x14ac:dyDescent="0.25">
      <c r="A331" s="10">
        <v>4</v>
      </c>
      <c r="B331" s="10">
        <v>1516</v>
      </c>
      <c r="C331" s="10" t="s">
        <v>527</v>
      </c>
      <c r="D331" s="10">
        <v>10690</v>
      </c>
      <c r="E331" s="9">
        <v>261600997698</v>
      </c>
      <c r="F331" t="s">
        <v>577</v>
      </c>
      <c r="G331" t="s">
        <v>528</v>
      </c>
      <c r="I331" t="s">
        <v>818</v>
      </c>
      <c r="J331">
        <v>9003</v>
      </c>
      <c r="K331" t="s">
        <v>529</v>
      </c>
      <c r="L331" t="s">
        <v>530</v>
      </c>
      <c r="M331" t="s">
        <v>530</v>
      </c>
      <c r="N331" t="s">
        <v>531</v>
      </c>
      <c r="O331" t="s">
        <v>531</v>
      </c>
      <c r="P331" t="s">
        <v>530</v>
      </c>
      <c r="Q331" s="5">
        <f t="shared" si="15"/>
        <v>1</v>
      </c>
      <c r="R331" s="8" t="str">
        <f t="shared" si="16"/>
        <v>2616009976989003</v>
      </c>
      <c r="S331" s="8" t="str">
        <f>VLOOKUP(R331,'RSU Provider 14-15'!Q:Q,1,)</f>
        <v>2616009976989003</v>
      </c>
      <c r="T331" s="8" t="e">
        <f>VLOOKUP(R331,#REF!,1,)</f>
        <v>#REF!</v>
      </c>
      <c r="U331" s="11" t="s">
        <v>817</v>
      </c>
      <c r="V331" s="8" t="e">
        <f>VLOOKUP(E331,#REF!,1,FALSE)</f>
        <v>#REF!</v>
      </c>
      <c r="W331" t="str">
        <f>VLOOKUP(R331,[2]Sheet1!$H$1:$H$65536,1,FALSE)</f>
        <v>2616009976989003</v>
      </c>
      <c r="Y331" t="str">
        <f t="shared" si="17"/>
        <v>HILLSIDE CHILDRENS CTR SCHOO--Program Code: 9003</v>
      </c>
      <c r="Z331" s="9">
        <v>353100880043</v>
      </c>
      <c r="AA331" t="s">
        <v>531</v>
      </c>
      <c r="AB331" t="s">
        <v>531</v>
      </c>
    </row>
    <row r="332" spans="1:28" x14ac:dyDescent="0.25">
      <c r="A332" s="10">
        <v>4</v>
      </c>
      <c r="B332" s="10">
        <v>1516</v>
      </c>
      <c r="C332" s="10" t="s">
        <v>527</v>
      </c>
      <c r="D332" s="10">
        <v>85500</v>
      </c>
      <c r="E332" s="9">
        <v>331800880148</v>
      </c>
      <c r="F332" t="s">
        <v>635</v>
      </c>
      <c r="G332" t="s">
        <v>542</v>
      </c>
      <c r="I332" t="s">
        <v>818</v>
      </c>
      <c r="J332">
        <v>9100</v>
      </c>
      <c r="K332" t="s">
        <v>529</v>
      </c>
      <c r="L332" t="s">
        <v>531</v>
      </c>
      <c r="M332" t="s">
        <v>530</v>
      </c>
      <c r="N332" t="s">
        <v>530</v>
      </c>
      <c r="O332" t="s">
        <v>531</v>
      </c>
      <c r="P332" t="s">
        <v>530</v>
      </c>
      <c r="Q332" s="5">
        <f t="shared" si="15"/>
        <v>3</v>
      </c>
      <c r="R332" s="8" t="str">
        <f t="shared" si="16"/>
        <v>3318008801489100</v>
      </c>
      <c r="S332" s="8" t="str">
        <f>VLOOKUP(R332,'RSU Provider 14-15'!Q:Q,1,)</f>
        <v>3318008801489100</v>
      </c>
      <c r="T332" s="8" t="e">
        <f>VLOOKUP(R332,#REF!,1,)</f>
        <v>#REF!</v>
      </c>
      <c r="U332" s="11" t="s">
        <v>817</v>
      </c>
      <c r="V332" s="8" t="e">
        <f>VLOOKUP(E332,#REF!,1,FALSE)</f>
        <v>#REF!</v>
      </c>
      <c r="W332" t="str">
        <f>VLOOKUP(R332,[2]Sheet1!$H$1:$H$65536,1,FALSE)</f>
        <v>3318008801489100</v>
      </c>
      <c r="Y332" t="str">
        <f t="shared" si="17"/>
        <v>INFANT &amp; CHILD LEARNING CENT--Program Code: 9100</v>
      </c>
      <c r="Z332" s="9">
        <v>353100880043</v>
      </c>
      <c r="AA332" t="s">
        <v>531</v>
      </c>
      <c r="AB332" t="s">
        <v>531</v>
      </c>
    </row>
    <row r="333" spans="1:28" x14ac:dyDescent="0.25">
      <c r="A333" s="10">
        <v>4</v>
      </c>
      <c r="B333" s="10">
        <v>1516</v>
      </c>
      <c r="C333" s="10" t="s">
        <v>527</v>
      </c>
      <c r="D333" s="10">
        <v>85500</v>
      </c>
      <c r="E333" s="9">
        <v>331800880148</v>
      </c>
      <c r="F333" t="s">
        <v>635</v>
      </c>
      <c r="G333" t="s">
        <v>542</v>
      </c>
      <c r="I333" t="s">
        <v>818</v>
      </c>
      <c r="J333">
        <v>9115</v>
      </c>
      <c r="K333" t="s">
        <v>529</v>
      </c>
      <c r="L333" t="s">
        <v>531</v>
      </c>
      <c r="M333" t="s">
        <v>530</v>
      </c>
      <c r="N333" t="s">
        <v>530</v>
      </c>
      <c r="O333" t="s">
        <v>531</v>
      </c>
      <c r="P333" t="s">
        <v>530</v>
      </c>
      <c r="Q333" s="5">
        <f t="shared" si="15"/>
        <v>3</v>
      </c>
      <c r="R333" s="8" t="str">
        <f t="shared" si="16"/>
        <v>3318008801489115</v>
      </c>
      <c r="S333" s="8" t="str">
        <f>VLOOKUP(R333,'RSU Provider 14-15'!Q:Q,1,)</f>
        <v>3318008801489115</v>
      </c>
      <c r="T333" s="8" t="e">
        <f>VLOOKUP(R333,#REF!,1,)</f>
        <v>#REF!</v>
      </c>
      <c r="U333" s="11" t="s">
        <v>817</v>
      </c>
      <c r="V333" s="8" t="e">
        <f>VLOOKUP(E333,#REF!,1,FALSE)</f>
        <v>#REF!</v>
      </c>
      <c r="W333" t="str">
        <f>VLOOKUP(R333,[2]Sheet1!$H$1:$H$65536,1,FALSE)</f>
        <v>3318008801489115</v>
      </c>
      <c r="Y333" t="str">
        <f t="shared" si="17"/>
        <v>INFANT &amp; CHILD LEARNING CENT--Program Code: 9115</v>
      </c>
      <c r="Z333" s="9">
        <v>662300995058</v>
      </c>
      <c r="AA333" t="s">
        <v>531</v>
      </c>
      <c r="AB333" t="s">
        <v>531</v>
      </c>
    </row>
    <row r="334" spans="1:28" x14ac:dyDescent="0.25">
      <c r="A334" s="10">
        <v>4</v>
      </c>
      <c r="B334" s="10">
        <v>1516</v>
      </c>
      <c r="C334" s="10" t="s">
        <v>527</v>
      </c>
      <c r="D334" s="10">
        <v>85500</v>
      </c>
      <c r="E334" s="9">
        <v>331800880148</v>
      </c>
      <c r="F334" t="s">
        <v>635</v>
      </c>
      <c r="G334" t="s">
        <v>542</v>
      </c>
      <c r="I334" t="s">
        <v>818</v>
      </c>
      <c r="J334">
        <v>9160</v>
      </c>
      <c r="K334" t="s">
        <v>529</v>
      </c>
      <c r="L334" t="s">
        <v>531</v>
      </c>
      <c r="M334" t="s">
        <v>530</v>
      </c>
      <c r="N334" t="s">
        <v>530</v>
      </c>
      <c r="O334" t="s">
        <v>530</v>
      </c>
      <c r="P334" t="s">
        <v>531</v>
      </c>
      <c r="Q334" s="5">
        <f t="shared" si="15"/>
        <v>4</v>
      </c>
      <c r="R334" s="8" t="str">
        <f t="shared" si="16"/>
        <v>3318008801489160</v>
      </c>
      <c r="S334" s="8" t="str">
        <f>VLOOKUP(R334,'RSU Provider 14-15'!Q:Q,1,)</f>
        <v>3318008801489160</v>
      </c>
      <c r="T334" s="8" t="e">
        <f>VLOOKUP(R334,#REF!,1,)</f>
        <v>#REF!</v>
      </c>
      <c r="U334" s="11" t="s">
        <v>817</v>
      </c>
      <c r="V334" s="8" t="e">
        <f>VLOOKUP(E334,#REF!,1,FALSE)</f>
        <v>#REF!</v>
      </c>
      <c r="W334" t="str">
        <f>VLOOKUP(R334,[2]Sheet1!$H$1:$H$65536,1,FALSE)</f>
        <v>3318008801489160</v>
      </c>
      <c r="Y334" t="str">
        <f t="shared" si="17"/>
        <v>INFANT &amp; CHILD LEARNING CENT--Program Code: 9160</v>
      </c>
      <c r="Z334" s="9">
        <v>662300995058</v>
      </c>
      <c r="AA334" t="s">
        <v>531</v>
      </c>
      <c r="AB334" t="s">
        <v>531</v>
      </c>
    </row>
    <row r="335" spans="1:28" x14ac:dyDescent="0.25">
      <c r="A335" s="10">
        <v>4</v>
      </c>
      <c r="B335" s="10">
        <v>1516</v>
      </c>
      <c r="C335" s="10" t="s">
        <v>527</v>
      </c>
      <c r="D335" s="10">
        <v>85500</v>
      </c>
      <c r="E335" s="9">
        <v>331800880148</v>
      </c>
      <c r="F335" t="s">
        <v>635</v>
      </c>
      <c r="G335" t="s">
        <v>542</v>
      </c>
      <c r="I335" t="s">
        <v>818</v>
      </c>
      <c r="J335">
        <v>9161</v>
      </c>
      <c r="K335" t="s">
        <v>529</v>
      </c>
      <c r="L335" t="s">
        <v>531</v>
      </c>
      <c r="M335" t="s">
        <v>530</v>
      </c>
      <c r="N335" t="s">
        <v>530</v>
      </c>
      <c r="O335" t="s">
        <v>530</v>
      </c>
      <c r="P335" t="s">
        <v>531</v>
      </c>
      <c r="Q335" s="5">
        <f t="shared" si="15"/>
        <v>4</v>
      </c>
      <c r="R335" s="8" t="str">
        <f t="shared" si="16"/>
        <v>3318008801489161</v>
      </c>
      <c r="S335" s="8" t="str">
        <f>VLOOKUP(R335,'RSU Provider 14-15'!Q:Q,1,)</f>
        <v>3318008801489161</v>
      </c>
      <c r="T335" s="8" t="e">
        <f>VLOOKUP(R335,#REF!,1,)</f>
        <v>#REF!</v>
      </c>
      <c r="U335" s="11" t="s">
        <v>817</v>
      </c>
      <c r="V335" s="8" t="e">
        <f>VLOOKUP(E335,#REF!,1,FALSE)</f>
        <v>#REF!</v>
      </c>
      <c r="W335" t="str">
        <f>VLOOKUP(R335,[2]Sheet1!$H$1:$H$65536,1,FALSE)</f>
        <v>3318008801489161</v>
      </c>
      <c r="Y335" t="str">
        <f t="shared" si="17"/>
        <v>INFANT &amp; CHILD LEARNING CENT--Program Code: 9161</v>
      </c>
      <c r="Z335" s="9">
        <v>662300995058</v>
      </c>
      <c r="AA335" t="s">
        <v>531</v>
      </c>
      <c r="AB335" t="s">
        <v>531</v>
      </c>
    </row>
    <row r="336" spans="1:28" x14ac:dyDescent="0.25">
      <c r="A336" s="10">
        <v>4</v>
      </c>
      <c r="B336" s="10">
        <v>1516</v>
      </c>
      <c r="C336" s="10" t="s">
        <v>527</v>
      </c>
      <c r="D336" s="10">
        <v>22600</v>
      </c>
      <c r="E336" s="9">
        <v>440601880084</v>
      </c>
      <c r="F336" t="s">
        <v>636</v>
      </c>
      <c r="G336" t="s">
        <v>562</v>
      </c>
      <c r="I336" t="s">
        <v>818</v>
      </c>
      <c r="J336">
        <v>9101</v>
      </c>
      <c r="K336" t="s">
        <v>529</v>
      </c>
      <c r="L336" t="s">
        <v>531</v>
      </c>
      <c r="M336" t="s">
        <v>530</v>
      </c>
      <c r="N336" t="s">
        <v>530</v>
      </c>
      <c r="O336" t="s">
        <v>531</v>
      </c>
      <c r="P336" t="s">
        <v>530</v>
      </c>
      <c r="Q336" s="5">
        <f t="shared" si="15"/>
        <v>3</v>
      </c>
      <c r="R336" s="8" t="str">
        <f t="shared" si="16"/>
        <v>4406018800849101</v>
      </c>
      <c r="S336" s="8" t="str">
        <f>VLOOKUP(R336,'RSU Provider 14-15'!Q:Q,1,)</f>
        <v>4406018800849101</v>
      </c>
      <c r="T336" s="8" t="e">
        <f>VLOOKUP(R336,#REF!,1,)</f>
        <v>#REF!</v>
      </c>
      <c r="U336" s="11" t="s">
        <v>817</v>
      </c>
      <c r="V336" s="8" t="e">
        <f>VLOOKUP(E336,#REF!,1,FALSE)</f>
        <v>#REF!</v>
      </c>
      <c r="W336" t="str">
        <f>VLOOKUP(R336,[2]Sheet1!$H$1:$H$65536,1,FALSE)</f>
        <v>4406018800849101</v>
      </c>
      <c r="Y336" t="str">
        <f t="shared" si="17"/>
        <v>INSPIRE CP (UCP ORANGE COUNT--Program Code: 9101</v>
      </c>
      <c r="Z336" s="9">
        <v>421800997676</v>
      </c>
      <c r="AA336" t="s">
        <v>531</v>
      </c>
      <c r="AB336" t="s">
        <v>531</v>
      </c>
    </row>
    <row r="337" spans="1:28" x14ac:dyDescent="0.25">
      <c r="A337" s="10">
        <v>4</v>
      </c>
      <c r="B337" s="10">
        <v>1516</v>
      </c>
      <c r="C337" s="10" t="s">
        <v>527</v>
      </c>
      <c r="D337" s="10">
        <v>22600</v>
      </c>
      <c r="E337" s="9">
        <v>440601880084</v>
      </c>
      <c r="F337" t="s">
        <v>636</v>
      </c>
      <c r="G337" t="s">
        <v>562</v>
      </c>
      <c r="I337" t="s">
        <v>818</v>
      </c>
      <c r="J337">
        <v>9102</v>
      </c>
      <c r="K337" t="s">
        <v>529</v>
      </c>
      <c r="L337" t="s">
        <v>531</v>
      </c>
      <c r="M337" t="s">
        <v>530</v>
      </c>
      <c r="N337" t="s">
        <v>530</v>
      </c>
      <c r="O337" t="s">
        <v>531</v>
      </c>
      <c r="P337" t="s">
        <v>530</v>
      </c>
      <c r="Q337" s="5">
        <f t="shared" si="15"/>
        <v>3</v>
      </c>
      <c r="R337" s="8" t="str">
        <f t="shared" si="16"/>
        <v>4406018800849102</v>
      </c>
      <c r="S337" s="8" t="str">
        <f>VLOOKUP(R337,'RSU Provider 14-15'!Q:Q,1,)</f>
        <v>4406018800849102</v>
      </c>
      <c r="T337" s="8" t="e">
        <f>VLOOKUP(R337,#REF!,1,)</f>
        <v>#REF!</v>
      </c>
      <c r="U337" s="11" t="s">
        <v>817</v>
      </c>
      <c r="V337" s="8" t="e">
        <f>VLOOKUP(E337,#REF!,1,FALSE)</f>
        <v>#REF!</v>
      </c>
      <c r="W337" t="str">
        <f>VLOOKUP(R337,[2]Sheet1!$H$1:$H$65536,1,FALSE)</f>
        <v>4406018800849102</v>
      </c>
      <c r="Y337" t="str">
        <f t="shared" si="17"/>
        <v>INSPIRE CP (UCP ORANGE COUNT--Program Code: 9102</v>
      </c>
      <c r="Z337" s="9">
        <v>421800997676</v>
      </c>
      <c r="AA337" t="s">
        <v>531</v>
      </c>
      <c r="AB337" t="s">
        <v>531</v>
      </c>
    </row>
    <row r="338" spans="1:28" x14ac:dyDescent="0.25">
      <c r="A338" s="10">
        <v>4</v>
      </c>
      <c r="B338" s="10">
        <v>1516</v>
      </c>
      <c r="C338" s="10" t="s">
        <v>527</v>
      </c>
      <c r="D338" s="10">
        <v>22600</v>
      </c>
      <c r="E338" s="9">
        <v>440601880084</v>
      </c>
      <c r="F338" t="s">
        <v>636</v>
      </c>
      <c r="G338" t="s">
        <v>562</v>
      </c>
      <c r="I338" t="s">
        <v>818</v>
      </c>
      <c r="J338">
        <v>9115</v>
      </c>
      <c r="K338" t="s">
        <v>529</v>
      </c>
      <c r="L338" t="s">
        <v>531</v>
      </c>
      <c r="M338" t="s">
        <v>530</v>
      </c>
      <c r="N338" t="s">
        <v>530</v>
      </c>
      <c r="O338" t="s">
        <v>531</v>
      </c>
      <c r="P338" t="s">
        <v>530</v>
      </c>
      <c r="Q338" s="5">
        <f t="shared" si="15"/>
        <v>3</v>
      </c>
      <c r="R338" s="8" t="str">
        <f t="shared" si="16"/>
        <v>4406018800849115</v>
      </c>
      <c r="S338" s="8" t="str">
        <f>VLOOKUP(R338,'RSU Provider 14-15'!Q:Q,1,)</f>
        <v>4406018800849115</v>
      </c>
      <c r="T338" s="8" t="e">
        <f>VLOOKUP(R338,#REF!,1,)</f>
        <v>#REF!</v>
      </c>
      <c r="U338" s="11" t="s">
        <v>817</v>
      </c>
      <c r="V338" s="8" t="e">
        <f>VLOOKUP(E338,#REF!,1,FALSE)</f>
        <v>#REF!</v>
      </c>
      <c r="W338" t="str">
        <f>VLOOKUP(R338,[2]Sheet1!$H$1:$H$65536,1,FALSE)</f>
        <v>4406018800849115</v>
      </c>
      <c r="Y338" t="str">
        <f t="shared" si="17"/>
        <v>INSPIRE CP (UCP ORANGE COUNT--Program Code: 9115</v>
      </c>
      <c r="Z338" s="9">
        <v>421800997676</v>
      </c>
      <c r="AA338" t="s">
        <v>531</v>
      </c>
      <c r="AB338" t="s">
        <v>531</v>
      </c>
    </row>
    <row r="339" spans="1:28" x14ac:dyDescent="0.25">
      <c r="A339" s="10">
        <v>4</v>
      </c>
      <c r="B339" s="10">
        <v>1516</v>
      </c>
      <c r="C339" s="10" t="s">
        <v>527</v>
      </c>
      <c r="D339" s="10">
        <v>22600</v>
      </c>
      <c r="E339" s="9">
        <v>440601880084</v>
      </c>
      <c r="F339" t="s">
        <v>636</v>
      </c>
      <c r="G339" t="s">
        <v>562</v>
      </c>
      <c r="I339" t="s">
        <v>818</v>
      </c>
      <c r="J339">
        <v>9116</v>
      </c>
      <c r="K339" t="s">
        <v>529</v>
      </c>
      <c r="L339" t="s">
        <v>531</v>
      </c>
      <c r="M339" t="s">
        <v>530</v>
      </c>
      <c r="N339" t="s">
        <v>530</v>
      </c>
      <c r="O339" t="s">
        <v>531</v>
      </c>
      <c r="P339" t="s">
        <v>530</v>
      </c>
      <c r="Q339" s="5">
        <f t="shared" si="15"/>
        <v>3</v>
      </c>
      <c r="R339" s="8" t="str">
        <f t="shared" si="16"/>
        <v>4406018800849116</v>
      </c>
      <c r="S339" s="8" t="str">
        <f>VLOOKUP(R339,'RSU Provider 14-15'!Q:Q,1,)</f>
        <v>4406018800849116</v>
      </c>
      <c r="T339" s="8" t="e">
        <f>VLOOKUP(R339,#REF!,1,)</f>
        <v>#REF!</v>
      </c>
      <c r="U339" s="11" t="s">
        <v>817</v>
      </c>
      <c r="V339" s="8" t="e">
        <f>VLOOKUP(E339,#REF!,1,FALSE)</f>
        <v>#REF!</v>
      </c>
      <c r="W339" t="str">
        <f>VLOOKUP(R339,[2]Sheet1!$H$1:$H$65536,1,FALSE)</f>
        <v>4406018800849116</v>
      </c>
      <c r="Y339" t="str">
        <f t="shared" si="17"/>
        <v>INSPIRE CP (UCP ORANGE COUNT--Program Code: 9116</v>
      </c>
      <c r="Z339" s="9">
        <v>580212880166</v>
      </c>
      <c r="AA339" t="s">
        <v>531</v>
      </c>
      <c r="AB339" t="s">
        <v>531</v>
      </c>
    </row>
    <row r="340" spans="1:28" x14ac:dyDescent="0.25">
      <c r="A340" s="10">
        <v>4</v>
      </c>
      <c r="B340" s="10">
        <v>1516</v>
      </c>
      <c r="C340" s="10" t="s">
        <v>527</v>
      </c>
      <c r="D340" s="10">
        <v>22600</v>
      </c>
      <c r="E340" s="9">
        <v>440601880084</v>
      </c>
      <c r="F340" t="s">
        <v>636</v>
      </c>
      <c r="G340" t="s">
        <v>562</v>
      </c>
      <c r="I340" t="s">
        <v>818</v>
      </c>
      <c r="J340">
        <v>9160</v>
      </c>
      <c r="K340" t="s">
        <v>529</v>
      </c>
      <c r="L340" t="s">
        <v>531</v>
      </c>
      <c r="M340" t="s">
        <v>530</v>
      </c>
      <c r="N340" t="s">
        <v>530</v>
      </c>
      <c r="O340" t="s">
        <v>530</v>
      </c>
      <c r="P340" t="s">
        <v>531</v>
      </c>
      <c r="Q340" s="5">
        <f t="shared" si="15"/>
        <v>4</v>
      </c>
      <c r="R340" s="8" t="str">
        <f t="shared" si="16"/>
        <v>4406018800849160</v>
      </c>
      <c r="S340" s="8" t="str">
        <f>VLOOKUP(R340,'RSU Provider 14-15'!Q:Q,1,)</f>
        <v>4406018800849160</v>
      </c>
      <c r="T340" s="8" t="e">
        <f>VLOOKUP(R340,#REF!,1,)</f>
        <v>#REF!</v>
      </c>
      <c r="U340" s="11" t="s">
        <v>817</v>
      </c>
      <c r="V340" s="8" t="e">
        <f>VLOOKUP(E340,#REF!,1,FALSE)</f>
        <v>#REF!</v>
      </c>
      <c r="W340" t="str">
        <f>VLOOKUP(R340,[2]Sheet1!$H$1:$H$65536,1,FALSE)</f>
        <v>4406018800849160</v>
      </c>
      <c r="Y340" t="str">
        <f t="shared" si="17"/>
        <v>INSPIRE CP (UCP ORANGE COUNT--Program Code: 9160</v>
      </c>
      <c r="Z340" s="9">
        <v>580212880166</v>
      </c>
      <c r="AA340" t="s">
        <v>531</v>
      </c>
      <c r="AB340" t="s">
        <v>531</v>
      </c>
    </row>
    <row r="341" spans="1:28" x14ac:dyDescent="0.25">
      <c r="A341" s="10">
        <v>4</v>
      </c>
      <c r="B341" s="10">
        <v>1516</v>
      </c>
      <c r="C341" s="10" t="s">
        <v>527</v>
      </c>
      <c r="D341" s="10">
        <v>22600</v>
      </c>
      <c r="E341" s="9">
        <v>440601880084</v>
      </c>
      <c r="F341" t="s">
        <v>636</v>
      </c>
      <c r="G341" t="s">
        <v>562</v>
      </c>
      <c r="I341" t="s">
        <v>818</v>
      </c>
      <c r="J341">
        <v>9165</v>
      </c>
      <c r="K341" t="s">
        <v>529</v>
      </c>
      <c r="L341" t="s">
        <v>531</v>
      </c>
      <c r="M341" t="s">
        <v>530</v>
      </c>
      <c r="N341" t="s">
        <v>530</v>
      </c>
      <c r="O341" t="s">
        <v>530</v>
      </c>
      <c r="P341" t="s">
        <v>531</v>
      </c>
      <c r="Q341" s="5">
        <f t="shared" si="15"/>
        <v>4</v>
      </c>
      <c r="R341" s="8" t="str">
        <f t="shared" si="16"/>
        <v>4406018800849165</v>
      </c>
      <c r="S341" s="8" t="str">
        <f>VLOOKUP(R341,'RSU Provider 14-15'!Q:Q,1,)</f>
        <v>4406018800849165</v>
      </c>
      <c r="T341" s="8" t="e">
        <f>VLOOKUP(R341,#REF!,1,)</f>
        <v>#REF!</v>
      </c>
      <c r="U341" s="11" t="s">
        <v>817</v>
      </c>
      <c r="V341" s="8" t="e">
        <f>VLOOKUP(E341,#REF!,1,FALSE)</f>
        <v>#REF!</v>
      </c>
      <c r="W341" t="str">
        <f>VLOOKUP(R341,[2]Sheet1!$H$1:$H$65536,1,FALSE)</f>
        <v>4406018800849165</v>
      </c>
      <c r="Y341" t="str">
        <f t="shared" si="17"/>
        <v>INSPIRE CP (UCP ORANGE COUNT--Program Code: 9165</v>
      </c>
      <c r="Z341" s="9">
        <v>580212880166</v>
      </c>
      <c r="AA341" t="s">
        <v>531</v>
      </c>
      <c r="AB341" t="s">
        <v>531</v>
      </c>
    </row>
    <row r="342" spans="1:28" x14ac:dyDescent="0.25">
      <c r="A342" s="14">
        <v>4</v>
      </c>
      <c r="B342" s="14">
        <v>1516</v>
      </c>
      <c r="C342" s="14" t="s">
        <v>527</v>
      </c>
      <c r="D342" s="14">
        <v>28120</v>
      </c>
      <c r="E342" s="15">
        <v>320800997664</v>
      </c>
      <c r="F342" s="16" t="s">
        <v>808</v>
      </c>
      <c r="G342" s="16" t="s">
        <v>542</v>
      </c>
      <c r="H342" s="16"/>
      <c r="I342" s="16" t="s">
        <v>818</v>
      </c>
      <c r="J342" s="16">
        <v>9100</v>
      </c>
      <c r="K342" s="16" t="s">
        <v>529</v>
      </c>
      <c r="L342" s="16" t="s">
        <v>531</v>
      </c>
      <c r="M342" s="16" t="s">
        <v>530</v>
      </c>
      <c r="N342" s="16" t="s">
        <v>530</v>
      </c>
      <c r="O342" s="16" t="s">
        <v>531</v>
      </c>
      <c r="P342" s="16" t="s">
        <v>530</v>
      </c>
      <c r="Q342" s="17">
        <f t="shared" si="15"/>
        <v>3</v>
      </c>
      <c r="R342" s="18" t="str">
        <f t="shared" si="16"/>
        <v>3208009976649100</v>
      </c>
      <c r="S342" s="18" t="e">
        <f>VLOOKUP(R342,'RSU Provider 14-15'!Q:Q,1,)</f>
        <v>#N/A</v>
      </c>
      <c r="T342" s="18" t="e">
        <f>VLOOKUP(R342,#REF!,1,)</f>
        <v>#REF!</v>
      </c>
      <c r="U342" s="19" t="s">
        <v>817</v>
      </c>
      <c r="V342" s="18" t="e">
        <f>VLOOKUP(E342,#REF!,1,FALSE)</f>
        <v>#REF!</v>
      </c>
      <c r="W342" s="16" t="str">
        <f>VLOOKUP(R342,[2]Sheet1!$H$1:$H$65536,1,FALSE)</f>
        <v>3208009976649100</v>
      </c>
      <c r="Y342" t="str">
        <f t="shared" si="17"/>
        <v>INST OF APPLIED HUMAN DYNAMI--Program Code: 9100</v>
      </c>
      <c r="Z342" s="9">
        <v>580212880166</v>
      </c>
      <c r="AA342" t="s">
        <v>531</v>
      </c>
      <c r="AB342" t="s">
        <v>531</v>
      </c>
    </row>
    <row r="343" spans="1:28" x14ac:dyDescent="0.25">
      <c r="A343" s="14">
        <v>4</v>
      </c>
      <c r="B343" s="14">
        <v>1516</v>
      </c>
      <c r="C343" s="14" t="s">
        <v>527</v>
      </c>
      <c r="D343" s="14">
        <v>28120</v>
      </c>
      <c r="E343" s="15">
        <v>320800997664</v>
      </c>
      <c r="F343" s="16" t="s">
        <v>808</v>
      </c>
      <c r="G343" s="16" t="s">
        <v>542</v>
      </c>
      <c r="H343" s="16"/>
      <c r="I343" s="16" t="s">
        <v>818</v>
      </c>
      <c r="J343" s="16">
        <v>9115</v>
      </c>
      <c r="K343" s="16" t="s">
        <v>529</v>
      </c>
      <c r="L343" s="16" t="s">
        <v>531</v>
      </c>
      <c r="M343" s="16" t="s">
        <v>530</v>
      </c>
      <c r="N343" s="16" t="s">
        <v>530</v>
      </c>
      <c r="O343" s="16" t="s">
        <v>531</v>
      </c>
      <c r="P343" s="16" t="s">
        <v>530</v>
      </c>
      <c r="Q343" s="17">
        <f t="shared" si="15"/>
        <v>3</v>
      </c>
      <c r="R343" s="18" t="str">
        <f t="shared" si="16"/>
        <v>3208009976649115</v>
      </c>
      <c r="S343" s="18" t="e">
        <f>VLOOKUP(R343,'RSU Provider 14-15'!Q:Q,1,)</f>
        <v>#N/A</v>
      </c>
      <c r="T343" s="18" t="e">
        <f>VLOOKUP(R343,#REF!,1,)</f>
        <v>#REF!</v>
      </c>
      <c r="U343" s="19" t="s">
        <v>817</v>
      </c>
      <c r="V343" s="18" t="e">
        <f>VLOOKUP(E343,#REF!,1,FALSE)</f>
        <v>#REF!</v>
      </c>
      <c r="W343" s="16" t="str">
        <f>VLOOKUP(R343,[2]Sheet1!$H$1:$H$65536,1,FALSE)</f>
        <v>3208009976649115</v>
      </c>
      <c r="Y343" t="str">
        <f t="shared" si="17"/>
        <v>INST OF APPLIED HUMAN DYNAMI--Program Code: 9115</v>
      </c>
      <c r="Z343" s="9">
        <v>660102997771</v>
      </c>
      <c r="AA343" t="s">
        <v>531</v>
      </c>
      <c r="AB343" t="s">
        <v>531</v>
      </c>
    </row>
    <row r="344" spans="1:28" x14ac:dyDescent="0.25">
      <c r="A344" s="10">
        <v>4</v>
      </c>
      <c r="B344" s="10">
        <v>1516</v>
      </c>
      <c r="C344" s="10" t="s">
        <v>527</v>
      </c>
      <c r="D344" s="10">
        <v>12650</v>
      </c>
      <c r="E344" s="9">
        <v>662101997144</v>
      </c>
      <c r="F344" t="s">
        <v>360</v>
      </c>
      <c r="G344" t="s">
        <v>545</v>
      </c>
      <c r="I344" t="s">
        <v>818</v>
      </c>
      <c r="J344">
        <v>9000</v>
      </c>
      <c r="K344" t="s">
        <v>529</v>
      </c>
      <c r="L344" t="s">
        <v>530</v>
      </c>
      <c r="M344" t="s">
        <v>530</v>
      </c>
      <c r="N344" t="s">
        <v>531</v>
      </c>
      <c r="O344" t="s">
        <v>531</v>
      </c>
      <c r="P344" t="s">
        <v>530</v>
      </c>
      <c r="Q344" s="5">
        <f t="shared" si="15"/>
        <v>1</v>
      </c>
      <c r="R344" s="8" t="str">
        <f t="shared" si="16"/>
        <v>6621019971449000</v>
      </c>
      <c r="S344" s="8" t="str">
        <f>VLOOKUP(R344,'RSU Provider 14-15'!Q:Q,1,)</f>
        <v>6621019971449000</v>
      </c>
      <c r="T344" s="8" t="e">
        <f>VLOOKUP(R344,#REF!,1,)</f>
        <v>#REF!</v>
      </c>
      <c r="U344" s="11" t="s">
        <v>817</v>
      </c>
      <c r="V344" s="8" t="e">
        <f>VLOOKUP(E344,#REF!,1,FALSE)</f>
        <v>#REF!</v>
      </c>
      <c r="W344" t="str">
        <f>VLOOKUP(R344,[2]Sheet1!$H$1:$H$65536,1,FALSE)</f>
        <v>6621019971449000</v>
      </c>
      <c r="Y344" t="str">
        <f t="shared" si="17"/>
        <v>IVES SCHOOL--Program Code: 9000</v>
      </c>
      <c r="Z344" s="9">
        <v>800000074705</v>
      </c>
      <c r="AA344" t="s">
        <v>531</v>
      </c>
      <c r="AB344" t="s">
        <v>531</v>
      </c>
    </row>
    <row r="345" spans="1:28" x14ac:dyDescent="0.25">
      <c r="A345" s="10">
        <v>4</v>
      </c>
      <c r="B345" s="10">
        <v>1516</v>
      </c>
      <c r="C345" s="10" t="s">
        <v>527</v>
      </c>
      <c r="D345" s="10">
        <v>17650</v>
      </c>
      <c r="E345" s="9">
        <v>310300207767</v>
      </c>
      <c r="F345" t="s">
        <v>359</v>
      </c>
      <c r="G345" t="s">
        <v>562</v>
      </c>
      <c r="I345" t="s">
        <v>818</v>
      </c>
      <c r="J345">
        <v>9000</v>
      </c>
      <c r="K345" t="s">
        <v>529</v>
      </c>
      <c r="L345" t="s">
        <v>530</v>
      </c>
      <c r="M345" t="s">
        <v>530</v>
      </c>
      <c r="N345" t="s">
        <v>531</v>
      </c>
      <c r="O345" t="s">
        <v>531</v>
      </c>
      <c r="P345" t="s">
        <v>530</v>
      </c>
      <c r="Q345" s="5">
        <f t="shared" si="15"/>
        <v>1</v>
      </c>
      <c r="R345" s="8" t="str">
        <f t="shared" si="16"/>
        <v>3103002077679000</v>
      </c>
      <c r="S345" s="8" t="str">
        <f>VLOOKUP(R345,'RSU Provider 14-15'!Q:Q,1,)</f>
        <v>3103002077679000</v>
      </c>
      <c r="T345" s="8" t="e">
        <f>VLOOKUP(R345,#REF!,1,)</f>
        <v>#REF!</v>
      </c>
      <c r="U345" s="11" t="s">
        <v>817</v>
      </c>
      <c r="V345" s="8" t="e">
        <f>VLOOKUP(E345,#REF!,1,FALSE)</f>
        <v>#REF!</v>
      </c>
      <c r="W345" t="str">
        <f>VLOOKUP(R345,[2]Sheet1!$H$1:$H$65536,1,FALSE)</f>
        <v>3103002077679000</v>
      </c>
      <c r="Y345" t="str">
        <f t="shared" si="17"/>
        <v>J G B EDUC SVCS--Program Code: 9000</v>
      </c>
      <c r="Z345" s="9">
        <v>310200996783</v>
      </c>
      <c r="AA345" t="s">
        <v>531</v>
      </c>
      <c r="AB345" t="s">
        <v>531</v>
      </c>
    </row>
    <row r="346" spans="1:28" x14ac:dyDescent="0.25">
      <c r="A346" s="10">
        <v>4</v>
      </c>
      <c r="B346" s="10">
        <v>1516</v>
      </c>
      <c r="C346" s="10" t="s">
        <v>527</v>
      </c>
      <c r="D346" s="10">
        <v>26630</v>
      </c>
      <c r="E346" s="9">
        <v>343000880014</v>
      </c>
      <c r="F346" t="s">
        <v>465</v>
      </c>
      <c r="G346" t="s">
        <v>534</v>
      </c>
      <c r="I346" t="s">
        <v>818</v>
      </c>
      <c r="J346">
        <v>9100</v>
      </c>
      <c r="K346" t="s">
        <v>529</v>
      </c>
      <c r="L346" t="s">
        <v>531</v>
      </c>
      <c r="M346" t="s">
        <v>530</v>
      </c>
      <c r="N346" t="s">
        <v>530</v>
      </c>
      <c r="O346" t="s">
        <v>531</v>
      </c>
      <c r="P346" t="s">
        <v>530</v>
      </c>
      <c r="Q346" s="5">
        <f t="shared" si="15"/>
        <v>3</v>
      </c>
      <c r="R346" s="8" t="str">
        <f t="shared" si="16"/>
        <v>3430008800149100</v>
      </c>
      <c r="S346" s="8" t="str">
        <f>VLOOKUP(R346,'RSU Provider 14-15'!Q:Q,1,)</f>
        <v>3430008800149100</v>
      </c>
      <c r="T346" s="8" t="e">
        <f>VLOOKUP(R346,#REF!,1,)</f>
        <v>#REF!</v>
      </c>
      <c r="U346" s="11" t="s">
        <v>817</v>
      </c>
      <c r="V346" s="8" t="e">
        <f>VLOOKUP(E346,#REF!,1,FALSE)</f>
        <v>#REF!</v>
      </c>
      <c r="W346" t="str">
        <f>VLOOKUP(R346,[2]Sheet1!$H$1:$H$65536,1,FALSE)</f>
        <v>3430008800149100</v>
      </c>
      <c r="Y346" t="str">
        <f t="shared" si="17"/>
        <v>JACKSON DEVELOPMENT CENTER--Program Code: 9100</v>
      </c>
      <c r="Z346" s="9">
        <v>310200996783</v>
      </c>
      <c r="AA346" t="s">
        <v>531</v>
      </c>
      <c r="AB346" t="s">
        <v>531</v>
      </c>
    </row>
    <row r="347" spans="1:28" x14ac:dyDescent="0.25">
      <c r="A347" s="10">
        <v>4</v>
      </c>
      <c r="B347" s="10">
        <v>1516</v>
      </c>
      <c r="C347" s="10" t="s">
        <v>527</v>
      </c>
      <c r="D347" s="10">
        <v>26630</v>
      </c>
      <c r="E347" s="9">
        <v>343000880014</v>
      </c>
      <c r="F347" t="s">
        <v>465</v>
      </c>
      <c r="G347" t="s">
        <v>534</v>
      </c>
      <c r="I347" t="s">
        <v>818</v>
      </c>
      <c r="J347">
        <v>9115</v>
      </c>
      <c r="K347" t="s">
        <v>529</v>
      </c>
      <c r="L347" t="s">
        <v>531</v>
      </c>
      <c r="M347" t="s">
        <v>530</v>
      </c>
      <c r="N347" t="s">
        <v>530</v>
      </c>
      <c r="O347" t="s">
        <v>531</v>
      </c>
      <c r="P347" t="s">
        <v>530</v>
      </c>
      <c r="Q347" s="5">
        <f t="shared" si="15"/>
        <v>3</v>
      </c>
      <c r="R347" s="8" t="str">
        <f t="shared" si="16"/>
        <v>3430008800149115</v>
      </c>
      <c r="S347" s="8" t="str">
        <f>VLOOKUP(R347,'RSU Provider 14-15'!Q:Q,1,)</f>
        <v>3430008800149115</v>
      </c>
      <c r="T347" s="8" t="e">
        <f>VLOOKUP(R347,#REF!,1,)</f>
        <v>#REF!</v>
      </c>
      <c r="U347" s="11" t="s">
        <v>817</v>
      </c>
      <c r="V347" s="8" t="e">
        <f>VLOOKUP(E347,#REF!,1,FALSE)</f>
        <v>#REF!</v>
      </c>
      <c r="W347" t="str">
        <f>VLOOKUP(R347,[2]Sheet1!$H$1:$H$65536,1,FALSE)</f>
        <v>3430008800149115</v>
      </c>
      <c r="Y347" t="str">
        <f t="shared" si="17"/>
        <v>JACKSON DEVELOPMENT CENTER--Program Code: 9115</v>
      </c>
      <c r="Z347" s="9">
        <v>520101998694</v>
      </c>
      <c r="AA347" t="s">
        <v>531</v>
      </c>
      <c r="AB347" t="s">
        <v>531</v>
      </c>
    </row>
    <row r="348" spans="1:28" x14ac:dyDescent="0.25">
      <c r="A348" s="10">
        <v>4</v>
      </c>
      <c r="B348" s="10">
        <v>1516</v>
      </c>
      <c r="C348" s="10" t="s">
        <v>527</v>
      </c>
      <c r="D348" s="10">
        <v>26630</v>
      </c>
      <c r="E348" s="9">
        <v>343000880014</v>
      </c>
      <c r="F348" t="s">
        <v>465</v>
      </c>
      <c r="G348" t="s">
        <v>534</v>
      </c>
      <c r="I348" t="s">
        <v>818</v>
      </c>
      <c r="J348">
        <v>9160</v>
      </c>
      <c r="K348" t="s">
        <v>529</v>
      </c>
      <c r="L348" t="s">
        <v>531</v>
      </c>
      <c r="M348" t="s">
        <v>530</v>
      </c>
      <c r="N348" t="s">
        <v>530</v>
      </c>
      <c r="O348" t="s">
        <v>530</v>
      </c>
      <c r="P348" t="s">
        <v>531</v>
      </c>
      <c r="Q348" s="5">
        <f t="shared" si="15"/>
        <v>4</v>
      </c>
      <c r="R348" s="8" t="str">
        <f t="shared" si="16"/>
        <v>3430008800149160</v>
      </c>
      <c r="S348" s="8" t="str">
        <f>VLOOKUP(R348,'RSU Provider 14-15'!Q:Q,1,)</f>
        <v>3430008800149160</v>
      </c>
      <c r="T348" s="8" t="e">
        <f>VLOOKUP(R348,#REF!,1,)</f>
        <v>#REF!</v>
      </c>
      <c r="U348" s="11" t="s">
        <v>817</v>
      </c>
      <c r="V348" s="8" t="e">
        <f>VLOOKUP(E348,#REF!,1,FALSE)</f>
        <v>#REF!</v>
      </c>
      <c r="W348" t="str">
        <f>VLOOKUP(R348,[2]Sheet1!$H$1:$H$65536,1,FALSE)</f>
        <v>3430008800149160</v>
      </c>
      <c r="Y348" t="str">
        <f t="shared" si="17"/>
        <v>JACKSON DEVELOPMENT CENTER--Program Code: 9160</v>
      </c>
      <c r="Z348" s="9">
        <v>800000058268</v>
      </c>
      <c r="AA348" t="s">
        <v>531</v>
      </c>
      <c r="AB348" t="s">
        <v>531</v>
      </c>
    </row>
    <row r="349" spans="1:28" x14ac:dyDescent="0.25">
      <c r="A349" s="10">
        <v>4</v>
      </c>
      <c r="B349" s="10">
        <v>1516</v>
      </c>
      <c r="C349" s="10" t="s">
        <v>527</v>
      </c>
      <c r="D349" s="10">
        <v>26630</v>
      </c>
      <c r="E349" s="9">
        <v>343000880014</v>
      </c>
      <c r="F349" t="s">
        <v>465</v>
      </c>
      <c r="G349" t="s">
        <v>534</v>
      </c>
      <c r="I349" t="s">
        <v>818</v>
      </c>
      <c r="J349">
        <v>9165</v>
      </c>
      <c r="K349" t="s">
        <v>529</v>
      </c>
      <c r="L349" t="s">
        <v>531</v>
      </c>
      <c r="M349" t="s">
        <v>530</v>
      </c>
      <c r="N349" t="s">
        <v>530</v>
      </c>
      <c r="O349" t="s">
        <v>530</v>
      </c>
      <c r="P349" t="s">
        <v>531</v>
      </c>
      <c r="Q349" s="5">
        <f t="shared" si="15"/>
        <v>4</v>
      </c>
      <c r="R349" s="8" t="str">
        <f t="shared" si="16"/>
        <v>3430008800149165</v>
      </c>
      <c r="S349" s="8" t="str">
        <f>VLOOKUP(R349,'RSU Provider 14-15'!Q:Q,1,)</f>
        <v>3430008800149165</v>
      </c>
      <c r="T349" s="8" t="e">
        <f>VLOOKUP(R349,#REF!,1,)</f>
        <v>#REF!</v>
      </c>
      <c r="U349" s="11" t="s">
        <v>817</v>
      </c>
      <c r="V349" s="8" t="e">
        <f>VLOOKUP(E349,#REF!,1,FALSE)</f>
        <v>#REF!</v>
      </c>
      <c r="W349" t="str">
        <f>VLOOKUP(R349,[2]Sheet1!$H$1:$H$65536,1,FALSE)</f>
        <v>3430008800149165</v>
      </c>
      <c r="Y349" t="str">
        <f t="shared" si="17"/>
        <v>JACKSON DEVELOPMENT CENTER--Program Code: 9165</v>
      </c>
      <c r="Z349" s="9">
        <v>10100115705</v>
      </c>
      <c r="AA349" t="s">
        <v>531</v>
      </c>
      <c r="AB349" t="s">
        <v>531</v>
      </c>
    </row>
    <row r="350" spans="1:28" x14ac:dyDescent="0.25">
      <c r="A350" s="10">
        <v>4</v>
      </c>
      <c r="B350" s="10">
        <v>1516</v>
      </c>
      <c r="C350" s="10" t="s">
        <v>532</v>
      </c>
      <c r="D350" s="10">
        <v>40340</v>
      </c>
      <c r="E350" s="9">
        <v>500101880012</v>
      </c>
      <c r="F350" t="s">
        <v>456</v>
      </c>
      <c r="G350" t="s">
        <v>542</v>
      </c>
      <c r="I350" t="s">
        <v>818</v>
      </c>
      <c r="J350">
        <v>9000</v>
      </c>
      <c r="K350" t="s">
        <v>529</v>
      </c>
      <c r="L350" t="s">
        <v>530</v>
      </c>
      <c r="M350" t="s">
        <v>530</v>
      </c>
      <c r="N350" t="s">
        <v>531</v>
      </c>
      <c r="O350" t="s">
        <v>531</v>
      </c>
      <c r="P350" t="s">
        <v>530</v>
      </c>
      <c r="Q350" s="5">
        <f t="shared" si="15"/>
        <v>1</v>
      </c>
      <c r="R350" s="8" t="str">
        <f t="shared" si="16"/>
        <v>5001018800129000</v>
      </c>
      <c r="S350" s="8" t="str">
        <f>VLOOKUP(R350,'RSU Provider 14-15'!Q:Q,1,)</f>
        <v>5001018800129000</v>
      </c>
      <c r="T350" s="8" t="e">
        <f>VLOOKUP(R350,#REF!,1,)</f>
        <v>#REF!</v>
      </c>
      <c r="U350" s="11" t="s">
        <v>817</v>
      </c>
      <c r="V350" s="8" t="e">
        <f>VLOOKUP(E350,#REF!,1,FALSE)</f>
        <v>#REF!</v>
      </c>
      <c r="W350" t="str">
        <f>VLOOKUP(R350,[2]Sheet1!$H$1:$H$65536,1,FALSE)</f>
        <v>5001018800129000</v>
      </c>
      <c r="Y350" t="str">
        <f t="shared" si="17"/>
        <v>JAWONIO, INC--Program Code: 9000</v>
      </c>
      <c r="Z350" s="13" t="s">
        <v>403</v>
      </c>
      <c r="AA350" t="s">
        <v>531</v>
      </c>
      <c r="AB350" t="s">
        <v>531</v>
      </c>
    </row>
    <row r="351" spans="1:28" x14ac:dyDescent="0.25">
      <c r="A351" s="10">
        <v>4</v>
      </c>
      <c r="B351" s="10">
        <v>1516</v>
      </c>
      <c r="C351" s="10" t="s">
        <v>532</v>
      </c>
      <c r="D351" s="10">
        <v>40340</v>
      </c>
      <c r="E351" s="9">
        <v>500101880012</v>
      </c>
      <c r="F351" t="s">
        <v>456</v>
      </c>
      <c r="G351" t="s">
        <v>542</v>
      </c>
      <c r="I351" t="s">
        <v>818</v>
      </c>
      <c r="J351">
        <v>9100</v>
      </c>
      <c r="K351" t="s">
        <v>529</v>
      </c>
      <c r="L351" t="s">
        <v>531</v>
      </c>
      <c r="M351" t="s">
        <v>530</v>
      </c>
      <c r="N351" t="s">
        <v>530</v>
      </c>
      <c r="O351" t="s">
        <v>531</v>
      </c>
      <c r="P351" t="s">
        <v>530</v>
      </c>
      <c r="Q351" s="5">
        <f t="shared" si="15"/>
        <v>3</v>
      </c>
      <c r="R351" s="8" t="str">
        <f t="shared" si="16"/>
        <v>5001018800129100</v>
      </c>
      <c r="S351" s="8" t="str">
        <f>VLOOKUP(R351,'RSU Provider 14-15'!Q:Q,1,)</f>
        <v>5001018800129100</v>
      </c>
      <c r="T351" s="8" t="e">
        <f>VLOOKUP(R351,#REF!,1,)</f>
        <v>#REF!</v>
      </c>
      <c r="U351" s="11" t="s">
        <v>817</v>
      </c>
      <c r="V351" s="8" t="e">
        <f>VLOOKUP(E351,#REF!,1,FALSE)</f>
        <v>#REF!</v>
      </c>
      <c r="W351" t="str">
        <f>VLOOKUP(R351,[2]Sheet1!$H$1:$H$65536,1,FALSE)</f>
        <v>5001018800129100</v>
      </c>
      <c r="Y351" t="str">
        <f t="shared" si="17"/>
        <v>JAWONIO, INC--Program Code: 9100</v>
      </c>
      <c r="Z351" s="13" t="s">
        <v>388</v>
      </c>
      <c r="AA351" t="s">
        <v>531</v>
      </c>
      <c r="AB351" t="s">
        <v>531</v>
      </c>
    </row>
    <row r="352" spans="1:28" x14ac:dyDescent="0.25">
      <c r="A352" s="10">
        <v>4</v>
      </c>
      <c r="B352" s="10">
        <v>1516</v>
      </c>
      <c r="C352" s="10" t="s">
        <v>532</v>
      </c>
      <c r="D352" s="10">
        <v>40340</v>
      </c>
      <c r="E352" s="9">
        <v>500101880012</v>
      </c>
      <c r="F352" t="s">
        <v>456</v>
      </c>
      <c r="G352" t="s">
        <v>542</v>
      </c>
      <c r="I352" t="s">
        <v>818</v>
      </c>
      <c r="J352">
        <v>9161</v>
      </c>
      <c r="K352" t="s">
        <v>529</v>
      </c>
      <c r="L352" t="s">
        <v>531</v>
      </c>
      <c r="M352" t="s">
        <v>530</v>
      </c>
      <c r="N352" t="s">
        <v>530</v>
      </c>
      <c r="O352" t="s">
        <v>530</v>
      </c>
      <c r="P352" t="s">
        <v>531</v>
      </c>
      <c r="Q352" s="5">
        <f t="shared" si="15"/>
        <v>4</v>
      </c>
      <c r="R352" s="8" t="str">
        <f t="shared" si="16"/>
        <v>5001018800129161</v>
      </c>
      <c r="S352" s="8" t="str">
        <f>VLOOKUP(R352,'RSU Provider 14-15'!Q:Q,1,)</f>
        <v>5001018800129161</v>
      </c>
      <c r="T352" s="8" t="e">
        <f>VLOOKUP(R352,#REF!,1,)</f>
        <v>#REF!</v>
      </c>
      <c r="U352" s="11" t="s">
        <v>817</v>
      </c>
      <c r="V352" s="8" t="e">
        <f>VLOOKUP(E352,#REF!,1,FALSE)</f>
        <v>#REF!</v>
      </c>
      <c r="W352" t="str">
        <f>VLOOKUP(R352,[2]Sheet1!$H$1:$H$65536,1,FALSE)</f>
        <v>5001018800129161</v>
      </c>
      <c r="Y352" t="str">
        <f t="shared" si="17"/>
        <v>JAWONIO, INC--Program Code: 9161</v>
      </c>
      <c r="Z352" s="9">
        <v>141101998103</v>
      </c>
      <c r="AA352" t="s">
        <v>531</v>
      </c>
      <c r="AB352" t="s">
        <v>531</v>
      </c>
    </row>
    <row r="353" spans="1:28" x14ac:dyDescent="0.25">
      <c r="A353" s="10">
        <v>4</v>
      </c>
      <c r="B353" s="10">
        <v>1516</v>
      </c>
      <c r="C353" s="10" t="s">
        <v>532</v>
      </c>
      <c r="D353" s="10">
        <v>40340</v>
      </c>
      <c r="E353" s="9">
        <v>500101880012</v>
      </c>
      <c r="F353" t="s">
        <v>456</v>
      </c>
      <c r="G353" t="s">
        <v>542</v>
      </c>
      <c r="I353" t="s">
        <v>818</v>
      </c>
      <c r="J353">
        <v>9165</v>
      </c>
      <c r="K353" t="s">
        <v>529</v>
      </c>
      <c r="L353" t="s">
        <v>531</v>
      </c>
      <c r="M353" t="s">
        <v>530</v>
      </c>
      <c r="N353" t="s">
        <v>530</v>
      </c>
      <c r="O353" t="s">
        <v>530</v>
      </c>
      <c r="P353" t="s">
        <v>531</v>
      </c>
      <c r="Q353" s="5">
        <f t="shared" si="15"/>
        <v>4</v>
      </c>
      <c r="R353" s="8" t="str">
        <f t="shared" si="16"/>
        <v>5001018800129165</v>
      </c>
      <c r="S353" s="8" t="str">
        <f>VLOOKUP(R353,'RSU Provider 14-15'!Q:Q,1,)</f>
        <v>5001018800129165</v>
      </c>
      <c r="T353" s="23" t="e">
        <f>VLOOKUP(R353,#REF!,1,)</f>
        <v>#REF!</v>
      </c>
      <c r="U353" s="11" t="s">
        <v>817</v>
      </c>
      <c r="V353" s="8" t="e">
        <f>VLOOKUP(E353,#REF!,1,FALSE)</f>
        <v>#REF!</v>
      </c>
      <c r="W353" t="str">
        <f>VLOOKUP(R353,[2]Sheet1!$H$1:$H$65536,1,FALSE)</f>
        <v>5001018800129165</v>
      </c>
      <c r="Y353" t="str">
        <f t="shared" si="17"/>
        <v>JAWONIO, INC--Program Code: 9165</v>
      </c>
      <c r="Z353" s="9">
        <v>141101998103</v>
      </c>
      <c r="AA353" t="s">
        <v>531</v>
      </c>
      <c r="AB353" t="s">
        <v>531</v>
      </c>
    </row>
    <row r="354" spans="1:28" x14ac:dyDescent="0.25">
      <c r="A354" s="10">
        <v>4</v>
      </c>
      <c r="B354" s="10">
        <v>1516</v>
      </c>
      <c r="C354" s="10" t="s">
        <v>527</v>
      </c>
      <c r="D354" s="10">
        <v>23330</v>
      </c>
      <c r="E354" s="9">
        <v>662001880155</v>
      </c>
      <c r="F354" t="s">
        <v>639</v>
      </c>
      <c r="G354" t="s">
        <v>558</v>
      </c>
      <c r="I354" t="s">
        <v>818</v>
      </c>
      <c r="J354">
        <v>9100</v>
      </c>
      <c r="K354" t="s">
        <v>529</v>
      </c>
      <c r="L354" t="s">
        <v>531</v>
      </c>
      <c r="M354" t="s">
        <v>530</v>
      </c>
      <c r="N354" t="s">
        <v>530</v>
      </c>
      <c r="O354" t="s">
        <v>531</v>
      </c>
      <c r="P354" t="s">
        <v>530</v>
      </c>
      <c r="Q354" s="5">
        <f t="shared" si="15"/>
        <v>3</v>
      </c>
      <c r="R354" s="8" t="str">
        <f t="shared" si="16"/>
        <v>6620018801559100</v>
      </c>
      <c r="S354" s="8" t="str">
        <f>VLOOKUP(R354,'RSU Provider 14-15'!Q:Q,1,)</f>
        <v>6620018801559100</v>
      </c>
      <c r="T354" s="8" t="e">
        <f>VLOOKUP(R354,#REF!,1,)</f>
        <v>#REF!</v>
      </c>
      <c r="U354" s="11" t="s">
        <v>817</v>
      </c>
      <c r="V354" s="8" t="e">
        <f>VLOOKUP(E354,#REF!,1,FALSE)</f>
        <v>#REF!</v>
      </c>
      <c r="W354" t="str">
        <f>VLOOKUP(R354,[2]Sheet1!$H$1:$H$65536,1,FALSE)</f>
        <v>6620018801559100</v>
      </c>
      <c r="Y354" t="str">
        <f t="shared" si="17"/>
        <v>JCC NURSERY SCHOOL OF MID-WE--Program Code: 9100</v>
      </c>
      <c r="Z354" s="9">
        <v>141101998103</v>
      </c>
      <c r="AA354" t="s">
        <v>531</v>
      </c>
      <c r="AB354" t="s">
        <v>531</v>
      </c>
    </row>
    <row r="355" spans="1:28" x14ac:dyDescent="0.25">
      <c r="A355" s="10">
        <v>4</v>
      </c>
      <c r="B355" s="10">
        <v>1516</v>
      </c>
      <c r="C355" s="10" t="s">
        <v>527</v>
      </c>
      <c r="D355" s="10">
        <v>23330</v>
      </c>
      <c r="E355" s="9">
        <v>662001880155</v>
      </c>
      <c r="F355" t="s">
        <v>639</v>
      </c>
      <c r="G355" t="s">
        <v>558</v>
      </c>
      <c r="I355" t="s">
        <v>818</v>
      </c>
      <c r="J355">
        <v>9115</v>
      </c>
      <c r="K355" t="s">
        <v>529</v>
      </c>
      <c r="L355" t="s">
        <v>531</v>
      </c>
      <c r="M355" t="s">
        <v>530</v>
      </c>
      <c r="N355" t="s">
        <v>530</v>
      </c>
      <c r="O355" t="s">
        <v>531</v>
      </c>
      <c r="P355" t="s">
        <v>530</v>
      </c>
      <c r="Q355" s="5">
        <f t="shared" si="15"/>
        <v>3</v>
      </c>
      <c r="R355" s="8" t="str">
        <f t="shared" si="16"/>
        <v>6620018801559115</v>
      </c>
      <c r="S355" s="8" t="str">
        <f>VLOOKUP(R355,'RSU Provider 14-15'!Q:Q,1,)</f>
        <v>6620018801559115</v>
      </c>
      <c r="T355" s="8" t="e">
        <f>VLOOKUP(R355,#REF!,1,)</f>
        <v>#REF!</v>
      </c>
      <c r="U355" s="11" t="s">
        <v>817</v>
      </c>
      <c r="V355" s="8" t="e">
        <f>VLOOKUP(E355,#REF!,1,FALSE)</f>
        <v>#REF!</v>
      </c>
      <c r="W355" t="str">
        <f>VLOOKUP(R355,[2]Sheet1!$H$1:$H$65536,1,FALSE)</f>
        <v>6620018801559115</v>
      </c>
      <c r="Y355" t="str">
        <f t="shared" si="17"/>
        <v>JCC NURSERY SCHOOL OF MID-WE--Program Code: 9115</v>
      </c>
      <c r="Z355" s="9">
        <v>331300990036</v>
      </c>
      <c r="AA355" t="s">
        <v>531</v>
      </c>
      <c r="AB355" t="s">
        <v>531</v>
      </c>
    </row>
    <row r="356" spans="1:28" x14ac:dyDescent="0.25">
      <c r="A356" s="10">
        <v>4</v>
      </c>
      <c r="B356" s="10">
        <v>1516</v>
      </c>
      <c r="C356" s="10" t="s">
        <v>527</v>
      </c>
      <c r="D356" s="10">
        <v>23330</v>
      </c>
      <c r="E356" s="9">
        <v>662001880155</v>
      </c>
      <c r="F356" t="s">
        <v>639</v>
      </c>
      <c r="G356" t="s">
        <v>558</v>
      </c>
      <c r="I356" t="s">
        <v>818</v>
      </c>
      <c r="J356">
        <v>9160</v>
      </c>
      <c r="K356" t="s">
        <v>529</v>
      </c>
      <c r="L356" t="s">
        <v>531</v>
      </c>
      <c r="M356" t="s">
        <v>530</v>
      </c>
      <c r="N356" t="s">
        <v>530</v>
      </c>
      <c r="O356" t="s">
        <v>530</v>
      </c>
      <c r="P356" t="s">
        <v>531</v>
      </c>
      <c r="Q356" s="5">
        <f t="shared" si="15"/>
        <v>4</v>
      </c>
      <c r="R356" s="8" t="str">
        <f t="shared" si="16"/>
        <v>6620018801559160</v>
      </c>
      <c r="S356" s="8" t="str">
        <f>VLOOKUP(R356,'RSU Provider 14-15'!Q:Q,1,)</f>
        <v>6620018801559160</v>
      </c>
      <c r="T356" s="8" t="e">
        <f>VLOOKUP(R356,#REF!,1,)</f>
        <v>#REF!</v>
      </c>
      <c r="U356" s="11" t="s">
        <v>817</v>
      </c>
      <c r="V356" s="8" t="e">
        <f>VLOOKUP(E356,#REF!,1,FALSE)</f>
        <v>#REF!</v>
      </c>
      <c r="W356" t="str">
        <f>VLOOKUP(R356,[2]Sheet1!$H$1:$H$65536,1,FALSE)</f>
        <v>6620018801559160</v>
      </c>
      <c r="Y356" t="str">
        <f t="shared" si="17"/>
        <v>JCC NURSERY SCHOOL OF MID-WE--Program Code: 9160</v>
      </c>
      <c r="Z356" s="9">
        <v>331300990036</v>
      </c>
      <c r="AA356" t="s">
        <v>531</v>
      </c>
      <c r="AB356" t="s">
        <v>531</v>
      </c>
    </row>
    <row r="357" spans="1:28" x14ac:dyDescent="0.25">
      <c r="A357" s="10">
        <v>4</v>
      </c>
      <c r="B357" s="10">
        <v>1516</v>
      </c>
      <c r="C357" s="10" t="s">
        <v>527</v>
      </c>
      <c r="D357" s="10">
        <v>23330</v>
      </c>
      <c r="E357" s="9">
        <v>662001880155</v>
      </c>
      <c r="F357" t="s">
        <v>639</v>
      </c>
      <c r="G357" t="s">
        <v>558</v>
      </c>
      <c r="I357" t="s">
        <v>818</v>
      </c>
      <c r="J357">
        <v>9165</v>
      </c>
      <c r="K357" t="s">
        <v>529</v>
      </c>
      <c r="L357" t="s">
        <v>531</v>
      </c>
      <c r="M357" t="s">
        <v>530</v>
      </c>
      <c r="N357" t="s">
        <v>530</v>
      </c>
      <c r="O357" t="s">
        <v>530</v>
      </c>
      <c r="P357" t="s">
        <v>531</v>
      </c>
      <c r="Q357" s="5">
        <f t="shared" si="15"/>
        <v>4</v>
      </c>
      <c r="R357" s="8" t="str">
        <f t="shared" si="16"/>
        <v>6620018801559165</v>
      </c>
      <c r="S357" s="8" t="str">
        <f>VLOOKUP(R357,'RSU Provider 14-15'!Q:Q,1,)</f>
        <v>6620018801559165</v>
      </c>
      <c r="T357" s="8" t="e">
        <f>VLOOKUP(R357,#REF!,1,)</f>
        <v>#REF!</v>
      </c>
      <c r="U357" s="11" t="s">
        <v>817</v>
      </c>
      <c r="V357" s="8" t="e">
        <f>VLOOKUP(E357,#REF!,1,FALSE)</f>
        <v>#REF!</v>
      </c>
      <c r="W357" t="str">
        <f>VLOOKUP(R357,[2]Sheet1!$H$1:$H$65536,1,FALSE)</f>
        <v>6620018801559165</v>
      </c>
      <c r="Y357" t="str">
        <f t="shared" si="17"/>
        <v>JCC NURSERY SCHOOL OF MID-WE--Program Code: 9165</v>
      </c>
      <c r="Z357" s="9">
        <v>331300990036</v>
      </c>
      <c r="AA357" t="s">
        <v>531</v>
      </c>
      <c r="AB357" t="s">
        <v>531</v>
      </c>
    </row>
    <row r="358" spans="1:28" x14ac:dyDescent="0.25">
      <c r="A358" s="10">
        <v>4</v>
      </c>
      <c r="B358" s="10">
        <v>1516</v>
      </c>
      <c r="C358" s="10" t="s">
        <v>532</v>
      </c>
      <c r="D358" s="10">
        <v>40420</v>
      </c>
      <c r="E358" s="9">
        <v>222000997713</v>
      </c>
      <c r="F358" t="s">
        <v>428</v>
      </c>
      <c r="G358" t="s">
        <v>562</v>
      </c>
      <c r="I358" t="s">
        <v>818</v>
      </c>
      <c r="J358">
        <v>9165</v>
      </c>
      <c r="K358" t="s">
        <v>529</v>
      </c>
      <c r="L358" t="s">
        <v>531</v>
      </c>
      <c r="M358" t="s">
        <v>530</v>
      </c>
      <c r="N358" t="s">
        <v>530</v>
      </c>
      <c r="O358" t="s">
        <v>530</v>
      </c>
      <c r="P358" t="s">
        <v>531</v>
      </c>
      <c r="Q358" s="5">
        <f t="shared" si="15"/>
        <v>4</v>
      </c>
      <c r="R358" s="8" t="str">
        <f t="shared" si="16"/>
        <v>2220009977139165</v>
      </c>
      <c r="S358" s="8" t="str">
        <f>VLOOKUP(R358,'RSU Provider 14-15'!Q:Q,1,)</f>
        <v>2220009977139165</v>
      </c>
      <c r="T358" s="23" t="e">
        <f>VLOOKUP(R358,#REF!,1,)</f>
        <v>#REF!</v>
      </c>
      <c r="U358" s="11" t="s">
        <v>817</v>
      </c>
      <c r="V358" s="8" t="e">
        <f>VLOOKUP(E358,#REF!,1,FALSE)</f>
        <v>#REF!</v>
      </c>
      <c r="W358" s="22" t="e">
        <f>VLOOKUP(R358,[2]Sheet1!$H$1:$H$65536,1,FALSE)</f>
        <v>#N/A</v>
      </c>
      <c r="Y358" t="str">
        <f t="shared" si="17"/>
        <v>JEFFERSON REHAB CTR--Program Code: 9165</v>
      </c>
      <c r="Z358" s="9">
        <v>662300516461</v>
      </c>
      <c r="AA358" t="s">
        <v>531</v>
      </c>
      <c r="AB358" t="s">
        <v>531</v>
      </c>
    </row>
    <row r="359" spans="1:28" x14ac:dyDescent="0.25">
      <c r="A359" s="10">
        <v>4</v>
      </c>
      <c r="B359" s="10">
        <v>1516</v>
      </c>
      <c r="C359" s="10" t="s">
        <v>532</v>
      </c>
      <c r="D359" s="10">
        <v>40420</v>
      </c>
      <c r="E359" s="9">
        <v>222000997713</v>
      </c>
      <c r="F359" t="s">
        <v>428</v>
      </c>
      <c r="G359" t="s">
        <v>562</v>
      </c>
      <c r="I359" t="s">
        <v>818</v>
      </c>
      <c r="J359">
        <v>9160</v>
      </c>
      <c r="K359" t="s">
        <v>529</v>
      </c>
      <c r="L359" t="s">
        <v>531</v>
      </c>
      <c r="M359" t="s">
        <v>530</v>
      </c>
      <c r="N359" t="s">
        <v>530</v>
      </c>
      <c r="O359" t="s">
        <v>530</v>
      </c>
      <c r="P359" t="s">
        <v>531</v>
      </c>
      <c r="Q359" s="5">
        <f t="shared" si="15"/>
        <v>4</v>
      </c>
      <c r="R359" s="8" t="str">
        <f t="shared" si="16"/>
        <v>2220009977139160</v>
      </c>
      <c r="S359" s="8" t="str">
        <f>VLOOKUP(R359,'RSU Provider 14-15'!Q:Q,1,)</f>
        <v>2220009977139160</v>
      </c>
      <c r="T359" s="8" t="e">
        <f>VLOOKUP(R359,#REF!,1,)</f>
        <v>#REF!</v>
      </c>
      <c r="U359" s="11" t="s">
        <v>817</v>
      </c>
      <c r="V359" s="8" t="e">
        <f>VLOOKUP(E359,#REF!,1,FALSE)</f>
        <v>#REF!</v>
      </c>
      <c r="W359" t="str">
        <f>VLOOKUP(R359,[2]Sheet1!$H$1:$H$65536,1,FALSE)</f>
        <v>2220009977139160</v>
      </c>
      <c r="Y359" t="str">
        <f t="shared" si="17"/>
        <v>JEFFERSON REHAB CTR--Program Code: 9160</v>
      </c>
      <c r="Z359" s="9">
        <v>662300516461</v>
      </c>
      <c r="AA359" t="s">
        <v>531</v>
      </c>
      <c r="AB359" t="s">
        <v>531</v>
      </c>
    </row>
    <row r="360" spans="1:28" x14ac:dyDescent="0.25">
      <c r="A360" s="10">
        <v>4</v>
      </c>
      <c r="B360" s="10">
        <v>1516</v>
      </c>
      <c r="C360" s="10" t="s">
        <v>527</v>
      </c>
      <c r="D360" s="10">
        <v>21290</v>
      </c>
      <c r="E360" s="9">
        <v>310200880143</v>
      </c>
      <c r="F360" t="s">
        <v>640</v>
      </c>
      <c r="G360" t="s">
        <v>540</v>
      </c>
      <c r="I360" t="s">
        <v>818</v>
      </c>
      <c r="J360">
        <v>9100</v>
      </c>
      <c r="K360" t="s">
        <v>529</v>
      </c>
      <c r="L360" t="s">
        <v>531</v>
      </c>
      <c r="M360" t="s">
        <v>530</v>
      </c>
      <c r="N360" t="s">
        <v>530</v>
      </c>
      <c r="O360" t="s">
        <v>531</v>
      </c>
      <c r="P360" t="s">
        <v>530</v>
      </c>
      <c r="Q360" s="5">
        <f t="shared" si="15"/>
        <v>3</v>
      </c>
      <c r="R360" s="8" t="str">
        <f t="shared" si="16"/>
        <v>3102008801439100</v>
      </c>
      <c r="S360" s="8" t="str">
        <f>VLOOKUP(R360,'RSU Provider 14-15'!Q:Q,1,)</f>
        <v>3102008801439100</v>
      </c>
      <c r="T360" s="8" t="e">
        <f>VLOOKUP(R360,#REF!,1,)</f>
        <v>#REF!</v>
      </c>
      <c r="U360" s="11" t="s">
        <v>817</v>
      </c>
      <c r="V360" s="8" t="e">
        <f>VLOOKUP(E360,#REF!,1,FALSE)</f>
        <v>#REF!</v>
      </c>
      <c r="W360" t="str">
        <f>VLOOKUP(R360,[2]Sheet1!$H$1:$H$65536,1,FALSE)</f>
        <v>3102008801439100</v>
      </c>
      <c r="Y360" t="str">
        <f t="shared" si="17"/>
        <v>Jewish Board f/ Families &amp; C--Program Code: 9100</v>
      </c>
      <c r="Z360" s="9">
        <v>662300516461</v>
      </c>
      <c r="AA360" t="s">
        <v>531</v>
      </c>
      <c r="AB360" t="s">
        <v>531</v>
      </c>
    </row>
    <row r="361" spans="1:28" x14ac:dyDescent="0.25">
      <c r="A361" s="10">
        <v>4</v>
      </c>
      <c r="B361" s="10">
        <v>1516</v>
      </c>
      <c r="C361" s="10" t="s">
        <v>527</v>
      </c>
      <c r="D361" s="10">
        <v>12020</v>
      </c>
      <c r="E361" s="9">
        <v>353100880043</v>
      </c>
      <c r="F361" t="s">
        <v>641</v>
      </c>
      <c r="G361" t="s">
        <v>558</v>
      </c>
      <c r="I361" t="s">
        <v>818</v>
      </c>
      <c r="J361">
        <v>9100</v>
      </c>
      <c r="K361" t="s">
        <v>529</v>
      </c>
      <c r="L361" t="s">
        <v>531</v>
      </c>
      <c r="M361" t="s">
        <v>530</v>
      </c>
      <c r="N361" t="s">
        <v>530</v>
      </c>
      <c r="O361" t="s">
        <v>531</v>
      </c>
      <c r="P361" t="s">
        <v>530</v>
      </c>
      <c r="Q361" s="5">
        <f t="shared" si="15"/>
        <v>3</v>
      </c>
      <c r="R361" s="8" t="str">
        <f t="shared" si="16"/>
        <v>3531008800439100</v>
      </c>
      <c r="S361" s="8" t="str">
        <f>VLOOKUP(R361,'RSU Provider 14-15'!Q:Q,1,)</f>
        <v>3531008800439100</v>
      </c>
      <c r="T361" s="8" t="e">
        <f>VLOOKUP(R361,#REF!,1,)</f>
        <v>#REF!</v>
      </c>
      <c r="U361" s="11" t="s">
        <v>817</v>
      </c>
      <c r="V361" s="8" t="e">
        <f>VLOOKUP(E361,#REF!,1,FALSE)</f>
        <v>#REF!</v>
      </c>
      <c r="W361" t="str">
        <f>VLOOKUP(R361,[2]Sheet1!$H$1:$H$65536,1,FALSE)</f>
        <v>3531008800439100</v>
      </c>
      <c r="Y361" t="str">
        <f t="shared" si="17"/>
        <v>JEWISH COMM CTR SI (FIRST FO--Program Code: 9100</v>
      </c>
      <c r="Z361" s="9">
        <v>662300516461</v>
      </c>
      <c r="AA361" t="s">
        <v>531</v>
      </c>
      <c r="AB361" t="s">
        <v>531</v>
      </c>
    </row>
    <row r="362" spans="1:28" x14ac:dyDescent="0.25">
      <c r="A362" s="10">
        <v>4</v>
      </c>
      <c r="B362" s="10">
        <v>1516</v>
      </c>
      <c r="C362" s="10" t="s">
        <v>527</v>
      </c>
      <c r="D362" s="10">
        <v>12020</v>
      </c>
      <c r="E362" s="9">
        <v>353100880043</v>
      </c>
      <c r="F362" t="s">
        <v>641</v>
      </c>
      <c r="G362" t="s">
        <v>558</v>
      </c>
      <c r="I362" t="s">
        <v>818</v>
      </c>
      <c r="J362">
        <v>9115</v>
      </c>
      <c r="K362" t="s">
        <v>529</v>
      </c>
      <c r="L362" t="s">
        <v>531</v>
      </c>
      <c r="M362" t="s">
        <v>530</v>
      </c>
      <c r="N362" t="s">
        <v>530</v>
      </c>
      <c r="O362" t="s">
        <v>531</v>
      </c>
      <c r="P362" t="s">
        <v>530</v>
      </c>
      <c r="Q362" s="5">
        <f t="shared" si="15"/>
        <v>3</v>
      </c>
      <c r="R362" s="8" t="str">
        <f t="shared" si="16"/>
        <v>3531008800439115</v>
      </c>
      <c r="S362" s="8" t="str">
        <f>VLOOKUP(R362,'RSU Provider 14-15'!Q:Q,1,)</f>
        <v>3531008800439115</v>
      </c>
      <c r="T362" s="8" t="e">
        <f>VLOOKUP(R362,#REF!,1,)</f>
        <v>#REF!</v>
      </c>
      <c r="U362" s="11" t="s">
        <v>817</v>
      </c>
      <c r="V362" s="8" t="e">
        <f>VLOOKUP(E362,#REF!,1,FALSE)</f>
        <v>#REF!</v>
      </c>
      <c r="W362" t="str">
        <f>VLOOKUP(R362,[2]Sheet1!$H$1:$H$65536,1,FALSE)</f>
        <v>3531008800439115</v>
      </c>
      <c r="Y362" t="str">
        <f t="shared" si="17"/>
        <v>JEWISH COMM CTR SI (FIRST FO--Program Code: 9115</v>
      </c>
      <c r="Z362" s="9">
        <v>662300516461</v>
      </c>
      <c r="AA362" t="s">
        <v>531</v>
      </c>
      <c r="AB362" t="s">
        <v>531</v>
      </c>
    </row>
    <row r="363" spans="1:28" x14ac:dyDescent="0.25">
      <c r="A363" s="10">
        <v>4</v>
      </c>
      <c r="B363" s="10">
        <v>1516</v>
      </c>
      <c r="C363" s="10" t="s">
        <v>527</v>
      </c>
      <c r="D363" s="10">
        <v>12020</v>
      </c>
      <c r="E363" s="9">
        <v>353100880043</v>
      </c>
      <c r="F363" t="s">
        <v>641</v>
      </c>
      <c r="G363" t="s">
        <v>558</v>
      </c>
      <c r="I363" t="s">
        <v>818</v>
      </c>
      <c r="J363">
        <v>9160</v>
      </c>
      <c r="K363" t="s">
        <v>529</v>
      </c>
      <c r="L363" t="s">
        <v>531</v>
      </c>
      <c r="M363" t="s">
        <v>530</v>
      </c>
      <c r="N363" t="s">
        <v>530</v>
      </c>
      <c r="O363" t="s">
        <v>530</v>
      </c>
      <c r="P363" t="s">
        <v>531</v>
      </c>
      <c r="Q363" s="5">
        <f t="shared" si="15"/>
        <v>4</v>
      </c>
      <c r="R363" s="8" t="str">
        <f t="shared" si="16"/>
        <v>3531008800439160</v>
      </c>
      <c r="S363" s="8" t="str">
        <f>VLOOKUP(R363,'RSU Provider 14-15'!Q:Q,1,)</f>
        <v>3531008800439160</v>
      </c>
      <c r="T363" s="8" t="e">
        <f>VLOOKUP(R363,#REF!,1,)</f>
        <v>#REF!</v>
      </c>
      <c r="U363" s="11" t="s">
        <v>817</v>
      </c>
      <c r="V363" s="8" t="e">
        <f>VLOOKUP(E363,#REF!,1,FALSE)</f>
        <v>#REF!</v>
      </c>
      <c r="W363" t="str">
        <f>VLOOKUP(R363,[2]Sheet1!$H$1:$H$65536,1,FALSE)</f>
        <v>3531008800439160</v>
      </c>
      <c r="Y363" t="str">
        <f t="shared" si="17"/>
        <v>JEWISH COMM CTR SI (FIRST FO--Program Code: 9160</v>
      </c>
      <c r="Z363" s="9">
        <v>662300516461</v>
      </c>
      <c r="AA363" t="s">
        <v>531</v>
      </c>
      <c r="AB363" t="s">
        <v>531</v>
      </c>
    </row>
    <row r="364" spans="1:28" x14ac:dyDescent="0.25">
      <c r="A364" s="10">
        <v>4</v>
      </c>
      <c r="B364" s="10">
        <v>1516</v>
      </c>
      <c r="C364" s="10" t="s">
        <v>527</v>
      </c>
      <c r="D364" s="10">
        <v>12020</v>
      </c>
      <c r="E364" s="9">
        <v>353100880043</v>
      </c>
      <c r="F364" t="s">
        <v>641</v>
      </c>
      <c r="G364" t="s">
        <v>558</v>
      </c>
      <c r="I364" t="s">
        <v>818</v>
      </c>
      <c r="J364">
        <v>9165</v>
      </c>
      <c r="K364" t="s">
        <v>529</v>
      </c>
      <c r="L364" t="s">
        <v>531</v>
      </c>
      <c r="M364" t="s">
        <v>530</v>
      </c>
      <c r="N364" t="s">
        <v>530</v>
      </c>
      <c r="O364" t="s">
        <v>530</v>
      </c>
      <c r="P364" t="s">
        <v>531</v>
      </c>
      <c r="Q364" s="5">
        <f t="shared" si="15"/>
        <v>4</v>
      </c>
      <c r="R364" s="8" t="str">
        <f t="shared" si="16"/>
        <v>3531008800439165</v>
      </c>
      <c r="S364" s="8" t="str">
        <f>VLOOKUP(R364,'RSU Provider 14-15'!Q:Q,1,)</f>
        <v>3531008800439165</v>
      </c>
      <c r="T364" s="8" t="e">
        <f>VLOOKUP(R364,#REF!,1,)</f>
        <v>#REF!</v>
      </c>
      <c r="U364" s="11" t="s">
        <v>817</v>
      </c>
      <c r="V364" s="8" t="e">
        <f>VLOOKUP(E364,#REF!,1,FALSE)</f>
        <v>#REF!</v>
      </c>
      <c r="W364" t="str">
        <f>VLOOKUP(R364,[2]Sheet1!$H$1:$H$65536,1,FALSE)</f>
        <v>3531008800439165</v>
      </c>
      <c r="Y364" t="str">
        <f t="shared" si="17"/>
        <v>JEWISH COMM CTR SI (FIRST FO--Program Code: 9165</v>
      </c>
      <c r="Z364" s="9">
        <v>662300516461</v>
      </c>
      <c r="AA364" t="s">
        <v>531</v>
      </c>
      <c r="AB364" t="s">
        <v>531</v>
      </c>
    </row>
    <row r="365" spans="1:28" x14ac:dyDescent="0.25">
      <c r="A365" s="10">
        <v>4</v>
      </c>
      <c r="B365" s="10">
        <v>1516</v>
      </c>
      <c r="C365" s="10" t="s">
        <v>527</v>
      </c>
      <c r="D365" s="10">
        <v>44920</v>
      </c>
      <c r="E365" s="9">
        <v>662300995058</v>
      </c>
      <c r="F365" t="s">
        <v>421</v>
      </c>
      <c r="G365" t="s">
        <v>538</v>
      </c>
      <c r="I365" t="s">
        <v>818</v>
      </c>
      <c r="J365">
        <v>9000</v>
      </c>
      <c r="K365" t="s">
        <v>529</v>
      </c>
      <c r="L365" t="s">
        <v>530</v>
      </c>
      <c r="M365" t="s">
        <v>530</v>
      </c>
      <c r="N365" t="s">
        <v>531</v>
      </c>
      <c r="O365" t="s">
        <v>531</v>
      </c>
      <c r="P365" t="s">
        <v>530</v>
      </c>
      <c r="Q365" s="5">
        <f t="shared" si="15"/>
        <v>1</v>
      </c>
      <c r="R365" s="8" t="str">
        <f t="shared" si="16"/>
        <v>6623009950589000</v>
      </c>
      <c r="S365" s="8" t="str">
        <f>VLOOKUP(R365,'RSU Provider 14-15'!Q:Q,1,)</f>
        <v>6623009950589000</v>
      </c>
      <c r="T365" s="8" t="e">
        <f>VLOOKUP(R365,#REF!,1,)</f>
        <v>#REF!</v>
      </c>
      <c r="U365" s="11" t="s">
        <v>817</v>
      </c>
      <c r="V365" s="8" t="e">
        <f>VLOOKUP(E365,#REF!,1,FALSE)</f>
        <v>#REF!</v>
      </c>
      <c r="W365" t="str">
        <f>VLOOKUP(R365,[2]Sheet1!$H$1:$H$65536,1,FALSE)</f>
        <v>6623009950589000</v>
      </c>
      <c r="Y365" t="str">
        <f t="shared" si="17"/>
        <v>JOHN A COLEMAN SCHOOL--Program Code: 9000</v>
      </c>
      <c r="Z365" s="9">
        <v>662300516461</v>
      </c>
      <c r="AA365" t="s">
        <v>531</v>
      </c>
      <c r="AB365" t="s">
        <v>531</v>
      </c>
    </row>
    <row r="366" spans="1:28" x14ac:dyDescent="0.25">
      <c r="A366" s="10">
        <v>4</v>
      </c>
      <c r="B366" s="10">
        <v>1516</v>
      </c>
      <c r="C366" s="10" t="s">
        <v>527</v>
      </c>
      <c r="D366" s="10">
        <v>44920</v>
      </c>
      <c r="E366" s="9">
        <v>662300995058</v>
      </c>
      <c r="F366" t="s">
        <v>421</v>
      </c>
      <c r="G366" t="s">
        <v>538</v>
      </c>
      <c r="I366" t="s">
        <v>818</v>
      </c>
      <c r="J366">
        <v>9100</v>
      </c>
      <c r="K366" t="s">
        <v>529</v>
      </c>
      <c r="L366" t="s">
        <v>531</v>
      </c>
      <c r="M366" t="s">
        <v>530</v>
      </c>
      <c r="N366" t="s">
        <v>530</v>
      </c>
      <c r="O366" t="s">
        <v>531</v>
      </c>
      <c r="P366" t="s">
        <v>530</v>
      </c>
      <c r="Q366" s="5">
        <f t="shared" si="15"/>
        <v>3</v>
      </c>
      <c r="R366" s="8" t="str">
        <f t="shared" si="16"/>
        <v>6623009950589100</v>
      </c>
      <c r="S366" s="8" t="str">
        <f>VLOOKUP(R366,'RSU Provider 14-15'!Q:Q,1,)</f>
        <v>6623009950589100</v>
      </c>
      <c r="T366" s="8" t="e">
        <f>VLOOKUP(R366,#REF!,1,)</f>
        <v>#REF!</v>
      </c>
      <c r="U366" s="11" t="s">
        <v>817</v>
      </c>
      <c r="V366" s="8" t="e">
        <f>VLOOKUP(E366,#REF!,1,FALSE)</f>
        <v>#REF!</v>
      </c>
      <c r="W366" t="str">
        <f>VLOOKUP(R366,[2]Sheet1!$H$1:$H$65536,1,FALSE)</f>
        <v>6623009950589100</v>
      </c>
      <c r="Y366" t="str">
        <f t="shared" si="17"/>
        <v>JOHN A COLEMAN SCHOOL--Program Code: 9100</v>
      </c>
      <c r="Z366" s="9">
        <v>800000055978</v>
      </c>
      <c r="AA366" t="s">
        <v>531</v>
      </c>
      <c r="AB366" t="s">
        <v>531</v>
      </c>
    </row>
    <row r="367" spans="1:28" x14ac:dyDescent="0.25">
      <c r="A367" s="10">
        <v>4</v>
      </c>
      <c r="B367" s="10">
        <v>1516</v>
      </c>
      <c r="C367" s="10" t="s">
        <v>527</v>
      </c>
      <c r="D367" s="10">
        <v>44920</v>
      </c>
      <c r="E367" s="9">
        <v>662300995058</v>
      </c>
      <c r="F367" t="s">
        <v>421</v>
      </c>
      <c r="G367" t="s">
        <v>538</v>
      </c>
      <c r="I367" t="s">
        <v>818</v>
      </c>
      <c r="J367">
        <v>9160</v>
      </c>
      <c r="K367" t="s">
        <v>529</v>
      </c>
      <c r="L367" t="s">
        <v>531</v>
      </c>
      <c r="M367" t="s">
        <v>530</v>
      </c>
      <c r="N367" t="s">
        <v>530</v>
      </c>
      <c r="O367" t="s">
        <v>530</v>
      </c>
      <c r="P367" t="s">
        <v>531</v>
      </c>
      <c r="Q367" s="5">
        <f t="shared" si="15"/>
        <v>4</v>
      </c>
      <c r="R367" s="8" t="str">
        <f t="shared" si="16"/>
        <v>6623009950589160</v>
      </c>
      <c r="S367" s="8" t="str">
        <f>VLOOKUP(R367,'RSU Provider 14-15'!Q:Q,1,)</f>
        <v>6623009950589160</v>
      </c>
      <c r="T367" s="8" t="e">
        <f>VLOOKUP(R367,#REF!,1,)</f>
        <v>#REF!</v>
      </c>
      <c r="U367" s="11" t="s">
        <v>817</v>
      </c>
      <c r="V367" s="8" t="e">
        <f>VLOOKUP(E367,#REF!,1,FALSE)</f>
        <v>#REF!</v>
      </c>
      <c r="W367" t="str">
        <f>VLOOKUP(R367,[2]Sheet1!$H$1:$H$65536,1,FALSE)</f>
        <v>6623009950589160</v>
      </c>
      <c r="Y367" t="str">
        <f t="shared" si="17"/>
        <v>JOHN A COLEMAN SCHOOL--Program Code: 9160</v>
      </c>
      <c r="Z367" s="9">
        <v>580504997773</v>
      </c>
      <c r="AA367" t="s">
        <v>531</v>
      </c>
      <c r="AB367" t="s">
        <v>531</v>
      </c>
    </row>
    <row r="368" spans="1:28" x14ac:dyDescent="0.25">
      <c r="A368" s="10">
        <v>4</v>
      </c>
      <c r="B368" s="10">
        <v>1516</v>
      </c>
      <c r="C368" s="10" t="s">
        <v>527</v>
      </c>
      <c r="D368" s="10">
        <v>21280</v>
      </c>
      <c r="E368" s="9">
        <v>421800997676</v>
      </c>
      <c r="F368" t="s">
        <v>376</v>
      </c>
      <c r="G368" t="s">
        <v>558</v>
      </c>
      <c r="I368" t="s">
        <v>818</v>
      </c>
      <c r="J368">
        <v>9160</v>
      </c>
      <c r="K368" t="s">
        <v>529</v>
      </c>
      <c r="L368" t="s">
        <v>531</v>
      </c>
      <c r="M368" t="s">
        <v>530</v>
      </c>
      <c r="N368" t="s">
        <v>530</v>
      </c>
      <c r="O368" t="s">
        <v>530</v>
      </c>
      <c r="P368" t="s">
        <v>531</v>
      </c>
      <c r="Q368" s="5">
        <f t="shared" si="15"/>
        <v>4</v>
      </c>
      <c r="R368" s="8" t="str">
        <f t="shared" si="16"/>
        <v>4218009976769160</v>
      </c>
      <c r="S368" s="8" t="str">
        <f>VLOOKUP(R368,'RSU Provider 14-15'!Q:Q,1,)</f>
        <v>4218009976769160</v>
      </c>
      <c r="T368" s="8" t="e">
        <f>VLOOKUP(R368,#REF!,1,)</f>
        <v>#REF!</v>
      </c>
      <c r="U368" s="11" t="s">
        <v>817</v>
      </c>
      <c r="V368" s="8" t="e">
        <f>VLOOKUP(E368,#REF!,1,FALSE)</f>
        <v>#REF!</v>
      </c>
      <c r="W368" t="str">
        <f>VLOOKUP(R368,[2]Sheet1!$H$1:$H$65536,1,FALSE)</f>
        <v>4218009976769160</v>
      </c>
      <c r="Y368" t="str">
        <f t="shared" si="17"/>
        <v>JOWONIO SCHOOL--Program Code: 9160</v>
      </c>
      <c r="Z368" s="9">
        <v>580504997773</v>
      </c>
      <c r="AA368" t="s">
        <v>531</v>
      </c>
      <c r="AB368" t="s">
        <v>531</v>
      </c>
    </row>
    <row r="369" spans="1:28" x14ac:dyDescent="0.25">
      <c r="A369" s="10">
        <v>4</v>
      </c>
      <c r="B369" s="10">
        <v>1516</v>
      </c>
      <c r="C369" s="10" t="s">
        <v>527</v>
      </c>
      <c r="D369" s="10">
        <v>21280</v>
      </c>
      <c r="E369" s="9">
        <v>421800997676</v>
      </c>
      <c r="F369" t="s">
        <v>376</v>
      </c>
      <c r="G369" t="s">
        <v>558</v>
      </c>
      <c r="I369" t="s">
        <v>818</v>
      </c>
      <c r="J369">
        <v>9161</v>
      </c>
      <c r="K369" t="s">
        <v>529</v>
      </c>
      <c r="L369" t="s">
        <v>531</v>
      </c>
      <c r="M369" t="s">
        <v>530</v>
      </c>
      <c r="N369" t="s">
        <v>530</v>
      </c>
      <c r="O369" t="s">
        <v>530</v>
      </c>
      <c r="P369" t="s">
        <v>531</v>
      </c>
      <c r="Q369" s="5">
        <f t="shared" si="15"/>
        <v>4</v>
      </c>
      <c r="R369" s="8" t="str">
        <f t="shared" si="16"/>
        <v>4218009976769161</v>
      </c>
      <c r="S369" s="8" t="str">
        <f>VLOOKUP(R369,'RSU Provider 14-15'!Q:Q,1,)</f>
        <v>4218009976769161</v>
      </c>
      <c r="T369" s="8" t="e">
        <f>VLOOKUP(R369,#REF!,1,)</f>
        <v>#REF!</v>
      </c>
      <c r="U369" s="11" t="s">
        <v>817</v>
      </c>
      <c r="V369" s="8" t="e">
        <f>VLOOKUP(E369,#REF!,1,FALSE)</f>
        <v>#REF!</v>
      </c>
      <c r="W369" t="str">
        <f>VLOOKUP(R369,[2]Sheet1!$H$1:$H$65536,1,FALSE)</f>
        <v>4218009976769161</v>
      </c>
      <c r="Y369" t="str">
        <f t="shared" si="17"/>
        <v>JOWONIO SCHOOL--Program Code: 9161</v>
      </c>
      <c r="Z369" s="9">
        <v>321100995200</v>
      </c>
      <c r="AA369" t="s">
        <v>531</v>
      </c>
      <c r="AB369" t="s">
        <v>531</v>
      </c>
    </row>
    <row r="370" spans="1:28" x14ac:dyDescent="0.25">
      <c r="A370" s="10">
        <v>4</v>
      </c>
      <c r="B370" s="10">
        <v>1516</v>
      </c>
      <c r="C370" s="10" t="s">
        <v>527</v>
      </c>
      <c r="D370" s="10">
        <v>21280</v>
      </c>
      <c r="E370" s="9">
        <v>421800997676</v>
      </c>
      <c r="F370" t="s">
        <v>376</v>
      </c>
      <c r="G370" t="s">
        <v>558</v>
      </c>
      <c r="I370" t="s">
        <v>818</v>
      </c>
      <c r="J370">
        <v>9166</v>
      </c>
      <c r="K370" t="s">
        <v>529</v>
      </c>
      <c r="L370" t="s">
        <v>531</v>
      </c>
      <c r="M370" t="s">
        <v>530</v>
      </c>
      <c r="N370" t="s">
        <v>530</v>
      </c>
      <c r="O370" t="s">
        <v>530</v>
      </c>
      <c r="P370" t="s">
        <v>531</v>
      </c>
      <c r="Q370" s="5">
        <f t="shared" si="15"/>
        <v>4</v>
      </c>
      <c r="R370" s="8" t="str">
        <f t="shared" si="16"/>
        <v>4218009976769166</v>
      </c>
      <c r="S370" s="8" t="str">
        <f>VLOOKUP(R370,'RSU Provider 14-15'!Q:Q,1,)</f>
        <v>4218009976769166</v>
      </c>
      <c r="T370" s="8" t="e">
        <f>VLOOKUP(R370,#REF!,1,)</f>
        <v>#REF!</v>
      </c>
      <c r="U370" s="11" t="s">
        <v>817</v>
      </c>
      <c r="V370" s="8" t="e">
        <f>VLOOKUP(E370,#REF!,1,FALSE)</f>
        <v>#REF!</v>
      </c>
      <c r="W370" t="str">
        <f>VLOOKUP(R370,[2]Sheet1!$H$1:$H$65536,1,FALSE)</f>
        <v>4218009976769166</v>
      </c>
      <c r="Y370" t="str">
        <f t="shared" si="17"/>
        <v>JOWONIO SCHOOL--Program Code: 9166</v>
      </c>
      <c r="Z370" s="13" t="s">
        <v>378</v>
      </c>
      <c r="AA370" t="s">
        <v>531</v>
      </c>
      <c r="AB370" t="s">
        <v>531</v>
      </c>
    </row>
    <row r="371" spans="1:28" x14ac:dyDescent="0.25">
      <c r="A371" s="10">
        <v>4</v>
      </c>
      <c r="B371" s="10">
        <v>1516</v>
      </c>
      <c r="C371" s="10" t="s">
        <v>532</v>
      </c>
      <c r="D371" s="10">
        <v>46130</v>
      </c>
      <c r="E371" s="9">
        <v>800000074705</v>
      </c>
      <c r="F371" t="s">
        <v>508</v>
      </c>
      <c r="G371" t="s">
        <v>562</v>
      </c>
      <c r="I371" t="s">
        <v>818</v>
      </c>
      <c r="J371">
        <v>9100</v>
      </c>
      <c r="K371" t="s">
        <v>529</v>
      </c>
      <c r="L371" t="s">
        <v>531</v>
      </c>
      <c r="M371" t="s">
        <v>530</v>
      </c>
      <c r="N371" t="s">
        <v>530</v>
      </c>
      <c r="O371" t="s">
        <v>531</v>
      </c>
      <c r="P371" t="s">
        <v>530</v>
      </c>
      <c r="Q371" s="5">
        <f t="shared" si="15"/>
        <v>3</v>
      </c>
      <c r="R371" s="8" t="str">
        <f t="shared" si="16"/>
        <v>8000000747059100</v>
      </c>
      <c r="S371" s="8" t="str">
        <f>VLOOKUP(R371,'RSU Provider 14-15'!Q:Q,1,)</f>
        <v>8000000747059100</v>
      </c>
      <c r="T371" s="8" t="e">
        <f>VLOOKUP(R371,#REF!,1,)</f>
        <v>#REF!</v>
      </c>
      <c r="U371" s="11" t="s">
        <v>817</v>
      </c>
      <c r="V371" s="8" t="e">
        <f>VLOOKUP(E371,#REF!,1,FALSE)</f>
        <v>#REF!</v>
      </c>
      <c r="W371" t="str">
        <f>VLOOKUP(R371,[2]Sheet1!$H$1:$H$65536,1,FALSE)</f>
        <v>8000000747059100</v>
      </c>
      <c r="Y371" t="str">
        <f t="shared" si="17"/>
        <v>KELBERMAN CENTER, INC.--Program Code: 9100</v>
      </c>
      <c r="Z371" s="13" t="s">
        <v>378</v>
      </c>
      <c r="AA371" t="s">
        <v>531</v>
      </c>
      <c r="AB371" t="s">
        <v>531</v>
      </c>
    </row>
    <row r="372" spans="1:28" x14ac:dyDescent="0.25">
      <c r="A372" s="10">
        <v>4</v>
      </c>
      <c r="B372" s="10">
        <v>1516</v>
      </c>
      <c r="C372" s="10" t="s">
        <v>527</v>
      </c>
      <c r="D372" s="10">
        <v>28020</v>
      </c>
      <c r="E372" s="9">
        <v>310200996783</v>
      </c>
      <c r="F372" t="s">
        <v>483</v>
      </c>
      <c r="G372" t="s">
        <v>545</v>
      </c>
      <c r="I372" t="s">
        <v>818</v>
      </c>
      <c r="J372">
        <v>9100</v>
      </c>
      <c r="K372" t="s">
        <v>529</v>
      </c>
      <c r="L372" t="s">
        <v>531</v>
      </c>
      <c r="M372" t="s">
        <v>530</v>
      </c>
      <c r="N372" t="s">
        <v>530</v>
      </c>
      <c r="O372" t="s">
        <v>531</v>
      </c>
      <c r="P372" t="s">
        <v>530</v>
      </c>
      <c r="Q372" s="5">
        <f t="shared" si="15"/>
        <v>3</v>
      </c>
      <c r="R372" s="8" t="str">
        <f t="shared" si="16"/>
        <v>3102009967839100</v>
      </c>
      <c r="S372" s="8" t="e">
        <f>VLOOKUP(R372,'RSU Provider 14-15'!Q:Q,1,)</f>
        <v>#N/A</v>
      </c>
      <c r="T372" s="8" t="e">
        <f>VLOOKUP(R372,#REF!,1,)</f>
        <v>#REF!</v>
      </c>
      <c r="U372" s="11" t="s">
        <v>817</v>
      </c>
      <c r="V372" s="8" t="e">
        <f>VLOOKUP(E372,#REF!,1,FALSE)</f>
        <v>#REF!</v>
      </c>
      <c r="W372" t="str">
        <f>VLOOKUP(R372,[2]Sheet1!$H$1:$H$65536,1,FALSE)</f>
        <v>3102009967839100</v>
      </c>
      <c r="Y372" t="str">
        <f t="shared" si="17"/>
        <v>KENNEDY CHILD STUDY CTR--Program Code: 9100</v>
      </c>
      <c r="Z372" s="9">
        <v>342600997774</v>
      </c>
      <c r="AA372" t="s">
        <v>531</v>
      </c>
      <c r="AB372" t="s">
        <v>531</v>
      </c>
    </row>
    <row r="373" spans="1:28" x14ac:dyDescent="0.25">
      <c r="A373" s="10">
        <v>4</v>
      </c>
      <c r="B373" s="10">
        <v>1516</v>
      </c>
      <c r="C373" s="10" t="s">
        <v>527</v>
      </c>
      <c r="D373" s="10">
        <v>28020</v>
      </c>
      <c r="E373" s="9">
        <v>310200996783</v>
      </c>
      <c r="F373" t="s">
        <v>483</v>
      </c>
      <c r="G373" t="s">
        <v>545</v>
      </c>
      <c r="I373" t="s">
        <v>818</v>
      </c>
      <c r="J373">
        <v>9115</v>
      </c>
      <c r="K373" t="s">
        <v>529</v>
      </c>
      <c r="L373" t="s">
        <v>531</v>
      </c>
      <c r="M373" t="s">
        <v>530</v>
      </c>
      <c r="N373" t="s">
        <v>530</v>
      </c>
      <c r="O373" t="s">
        <v>531</v>
      </c>
      <c r="P373" t="s">
        <v>530</v>
      </c>
      <c r="Q373" s="5">
        <f t="shared" si="15"/>
        <v>3</v>
      </c>
      <c r="R373" s="8" t="str">
        <f t="shared" si="16"/>
        <v>3102009967839115</v>
      </c>
      <c r="S373" s="8" t="str">
        <f>VLOOKUP(R373,'RSU Provider 14-15'!Q:Q,1,)</f>
        <v>3102009967839115</v>
      </c>
      <c r="T373" s="8" t="e">
        <f>VLOOKUP(R373,#REF!,1,)</f>
        <v>#REF!</v>
      </c>
      <c r="U373" s="11" t="s">
        <v>817</v>
      </c>
      <c r="V373" s="8" t="e">
        <f>VLOOKUP(E373,#REF!,1,FALSE)</f>
        <v>#REF!</v>
      </c>
      <c r="W373" t="str">
        <f>VLOOKUP(R373,[2]Sheet1!$H$1:$H$65536,1,FALSE)</f>
        <v>3102009967839115</v>
      </c>
      <c r="Y373" t="str">
        <f t="shared" si="17"/>
        <v>KENNEDY CHILD STUDY CTR--Program Code: 9115</v>
      </c>
      <c r="Z373" s="9">
        <v>342800997775</v>
      </c>
      <c r="AA373" t="s">
        <v>531</v>
      </c>
      <c r="AB373" t="s">
        <v>531</v>
      </c>
    </row>
    <row r="374" spans="1:28" x14ac:dyDescent="0.25">
      <c r="A374" s="10">
        <v>4</v>
      </c>
      <c r="B374" s="10">
        <v>1516</v>
      </c>
      <c r="C374" s="10" t="s">
        <v>527</v>
      </c>
      <c r="D374" s="10">
        <v>12180</v>
      </c>
      <c r="E374" s="9">
        <v>520101998694</v>
      </c>
      <c r="F374" t="s">
        <v>369</v>
      </c>
      <c r="G374" t="s">
        <v>537</v>
      </c>
      <c r="I374" t="s">
        <v>818</v>
      </c>
      <c r="J374">
        <v>9000</v>
      </c>
      <c r="K374" t="s">
        <v>529</v>
      </c>
      <c r="L374" t="s">
        <v>530</v>
      </c>
      <c r="M374" t="s">
        <v>530</v>
      </c>
      <c r="N374" t="s">
        <v>531</v>
      </c>
      <c r="O374" t="s">
        <v>531</v>
      </c>
      <c r="P374" t="s">
        <v>530</v>
      </c>
      <c r="Q374" s="5">
        <f t="shared" si="15"/>
        <v>1</v>
      </c>
      <c r="R374" s="8" t="str">
        <f t="shared" si="16"/>
        <v>5201019986949000</v>
      </c>
      <c r="S374" s="8" t="str">
        <f>VLOOKUP(R374,'RSU Provider 14-15'!Q:Q,1,)</f>
        <v>5201019986949000</v>
      </c>
      <c r="T374" s="8" t="e">
        <f>VLOOKUP(R374,#REF!,1,)</f>
        <v>#REF!</v>
      </c>
      <c r="U374" s="11" t="s">
        <v>817</v>
      </c>
      <c r="V374" s="8" t="e">
        <f>VLOOKUP(E374,#REF!,1,FALSE)</f>
        <v>#REF!</v>
      </c>
      <c r="W374" t="str">
        <f>VLOOKUP(R374,[2]Sheet1!$H$1:$H$65536,1,FALSE)</f>
        <v>5201019986949000</v>
      </c>
      <c r="Y374" t="str">
        <f t="shared" si="17"/>
        <v>KETCHUM-GRANDE SCHOOL--Program Code: 9000</v>
      </c>
      <c r="Z374" s="9">
        <v>342800997775</v>
      </c>
      <c r="AA374" t="s">
        <v>531</v>
      </c>
      <c r="AB374" t="s">
        <v>531</v>
      </c>
    </row>
    <row r="375" spans="1:28" x14ac:dyDescent="0.25">
      <c r="A375" s="10">
        <v>4</v>
      </c>
      <c r="B375" s="10">
        <v>1516</v>
      </c>
      <c r="C375" s="10" t="s">
        <v>527</v>
      </c>
      <c r="D375" s="10">
        <v>12400</v>
      </c>
      <c r="E375" s="9">
        <v>10100115705</v>
      </c>
      <c r="F375" t="s">
        <v>350</v>
      </c>
      <c r="G375" t="s">
        <v>556</v>
      </c>
      <c r="I375" t="s">
        <v>818</v>
      </c>
      <c r="J375">
        <v>9002</v>
      </c>
      <c r="K375" t="s">
        <v>529</v>
      </c>
      <c r="L375" t="s">
        <v>530</v>
      </c>
      <c r="M375" t="s">
        <v>530</v>
      </c>
      <c r="N375" t="s">
        <v>531</v>
      </c>
      <c r="O375" t="s">
        <v>531</v>
      </c>
      <c r="P375" t="s">
        <v>530</v>
      </c>
      <c r="Q375" s="5">
        <f t="shared" si="15"/>
        <v>1</v>
      </c>
      <c r="R375" s="8" t="str">
        <f t="shared" si="16"/>
        <v>101001157059002</v>
      </c>
      <c r="S375" s="8" t="str">
        <f>VLOOKUP(R375,'RSU Provider 14-15'!Q:Q,1,)</f>
        <v>101001157059002</v>
      </c>
      <c r="T375" s="8" t="e">
        <f>VLOOKUP(R375,#REF!,1,)</f>
        <v>#REF!</v>
      </c>
      <c r="U375" s="11" t="s">
        <v>817</v>
      </c>
      <c r="V375" s="8" t="e">
        <f>VLOOKUP(E375,#REF!,1,FALSE)</f>
        <v>#REF!</v>
      </c>
      <c r="W375" t="str">
        <f>VLOOKUP(R375,[2]Sheet1!$H$1:$H$65536,1,FALSE)</f>
        <v>101001157059002</v>
      </c>
      <c r="Y375" t="str">
        <f t="shared" si="17"/>
        <v>LA SALLE SCHOOL--Program Code: 9002</v>
      </c>
      <c r="Z375" s="9">
        <v>342800997775</v>
      </c>
      <c r="AA375" t="s">
        <v>531</v>
      </c>
      <c r="AB375" t="s">
        <v>531</v>
      </c>
    </row>
    <row r="376" spans="1:28" x14ac:dyDescent="0.25">
      <c r="A376" s="10">
        <v>4</v>
      </c>
      <c r="B376" s="10">
        <v>1516</v>
      </c>
      <c r="C376" s="10" t="s">
        <v>527</v>
      </c>
      <c r="D376" s="10">
        <v>12530</v>
      </c>
      <c r="E376" s="9">
        <v>141101998103</v>
      </c>
      <c r="F376" t="s">
        <v>410</v>
      </c>
      <c r="G376" t="s">
        <v>545</v>
      </c>
      <c r="I376" t="s">
        <v>818</v>
      </c>
      <c r="J376">
        <v>9101</v>
      </c>
      <c r="K376" t="s">
        <v>529</v>
      </c>
      <c r="L376" t="s">
        <v>531</v>
      </c>
      <c r="M376" t="s">
        <v>530</v>
      </c>
      <c r="N376" t="s">
        <v>530</v>
      </c>
      <c r="O376" t="s">
        <v>531</v>
      </c>
      <c r="P376" t="s">
        <v>530</v>
      </c>
      <c r="Q376" s="5">
        <f t="shared" si="15"/>
        <v>3</v>
      </c>
      <c r="R376" s="8" t="str">
        <f t="shared" si="16"/>
        <v>1411019981039101</v>
      </c>
      <c r="S376" s="8" t="str">
        <f>VLOOKUP(R376,'RSU Provider 14-15'!Q:Q,1,)</f>
        <v>1411019981039101</v>
      </c>
      <c r="T376" s="8" t="e">
        <f>VLOOKUP(R376,#REF!,1,)</f>
        <v>#REF!</v>
      </c>
      <c r="U376" s="11" t="s">
        <v>817</v>
      </c>
      <c r="V376" s="8" t="e">
        <f>VLOOKUP(E376,#REF!,1,FALSE)</f>
        <v>#REF!</v>
      </c>
      <c r="W376" t="str">
        <f>VLOOKUP(R376,[2]Sheet1!$H$1:$H$65536,1,FALSE)</f>
        <v>1411019981039101</v>
      </c>
      <c r="Y376" t="str">
        <f t="shared" si="17"/>
        <v>LEAGUE - HANDI CTR--Program Code: 9101</v>
      </c>
      <c r="Z376" s="9">
        <v>342800997775</v>
      </c>
      <c r="AA376" t="s">
        <v>531</v>
      </c>
      <c r="AB376" t="s">
        <v>531</v>
      </c>
    </row>
    <row r="377" spans="1:28" x14ac:dyDescent="0.25">
      <c r="A377" s="10">
        <v>4</v>
      </c>
      <c r="B377" s="10">
        <v>1516</v>
      </c>
      <c r="C377" s="10" t="s">
        <v>527</v>
      </c>
      <c r="D377" s="10">
        <v>12530</v>
      </c>
      <c r="E377" s="9">
        <v>141101998103</v>
      </c>
      <c r="F377" t="s">
        <v>410</v>
      </c>
      <c r="G377" t="s">
        <v>545</v>
      </c>
      <c r="I377" t="s">
        <v>818</v>
      </c>
      <c r="J377">
        <v>9115</v>
      </c>
      <c r="K377" t="s">
        <v>529</v>
      </c>
      <c r="L377" t="s">
        <v>531</v>
      </c>
      <c r="M377" t="s">
        <v>530</v>
      </c>
      <c r="N377" t="s">
        <v>530</v>
      </c>
      <c r="O377" t="s">
        <v>531</v>
      </c>
      <c r="P377" t="s">
        <v>530</v>
      </c>
      <c r="Q377" s="5">
        <f t="shared" si="15"/>
        <v>3</v>
      </c>
      <c r="R377" s="8" t="str">
        <f t="shared" si="16"/>
        <v>1411019981039115</v>
      </c>
      <c r="S377" s="8" t="str">
        <f>VLOOKUP(R377,'RSU Provider 14-15'!Q:Q,1,)</f>
        <v>1411019981039115</v>
      </c>
      <c r="T377" s="8" t="e">
        <f>VLOOKUP(R377,#REF!,1,)</f>
        <v>#REF!</v>
      </c>
      <c r="U377" s="11" t="s">
        <v>817</v>
      </c>
      <c r="V377" s="8" t="e">
        <f>VLOOKUP(E377,#REF!,1,FALSE)</f>
        <v>#REF!</v>
      </c>
      <c r="W377" t="str">
        <f>VLOOKUP(R377,[2]Sheet1!$H$1:$H$65536,1,FALSE)</f>
        <v>1411019981039115</v>
      </c>
      <c r="Y377" t="str">
        <f t="shared" si="17"/>
        <v>LEAGUE - HANDI CTR--Program Code: 9115</v>
      </c>
      <c r="Z377" s="9">
        <v>580603020000</v>
      </c>
      <c r="AA377" t="s">
        <v>531</v>
      </c>
      <c r="AB377" t="s">
        <v>531</v>
      </c>
    </row>
    <row r="378" spans="1:28" x14ac:dyDescent="0.25">
      <c r="A378" s="10">
        <v>4</v>
      </c>
      <c r="B378" s="10">
        <v>1516</v>
      </c>
      <c r="C378" s="10" t="s">
        <v>527</v>
      </c>
      <c r="D378" s="10">
        <v>12530</v>
      </c>
      <c r="E378" s="9">
        <v>141101998103</v>
      </c>
      <c r="F378" t="s">
        <v>410</v>
      </c>
      <c r="G378" t="s">
        <v>545</v>
      </c>
      <c r="I378" t="s">
        <v>818</v>
      </c>
      <c r="J378">
        <v>9160</v>
      </c>
      <c r="K378" t="s">
        <v>529</v>
      </c>
      <c r="L378" t="s">
        <v>531</v>
      </c>
      <c r="M378" t="s">
        <v>530</v>
      </c>
      <c r="N378" t="s">
        <v>530</v>
      </c>
      <c r="O378" t="s">
        <v>530</v>
      </c>
      <c r="P378" t="s">
        <v>531</v>
      </c>
      <c r="Q378" s="5">
        <f t="shared" si="15"/>
        <v>4</v>
      </c>
      <c r="R378" s="8" t="str">
        <f t="shared" si="16"/>
        <v>1411019981039160</v>
      </c>
      <c r="S378" s="8" t="str">
        <f>VLOOKUP(R378,'RSU Provider 14-15'!Q:Q,1,)</f>
        <v>1411019981039160</v>
      </c>
      <c r="T378" s="8" t="e">
        <f>VLOOKUP(R378,#REF!,1,)</f>
        <v>#REF!</v>
      </c>
      <c r="U378" s="11" t="s">
        <v>817</v>
      </c>
      <c r="V378" s="8" t="e">
        <f>VLOOKUP(E378,#REF!,1,FALSE)</f>
        <v>#REF!</v>
      </c>
      <c r="W378" t="str">
        <f>VLOOKUP(R378,[2]Sheet1!$H$1:$H$65536,1,FALSE)</f>
        <v>1411019981039160</v>
      </c>
      <c r="Y378" t="str">
        <f t="shared" si="17"/>
        <v>LEAGUE - HANDI CTR--Program Code: 9160</v>
      </c>
      <c r="Z378" s="9">
        <v>353100880009</v>
      </c>
      <c r="AA378" t="s">
        <v>531</v>
      </c>
      <c r="AB378" t="s">
        <v>531</v>
      </c>
    </row>
    <row r="379" spans="1:28" x14ac:dyDescent="0.25">
      <c r="A379" s="10">
        <v>4</v>
      </c>
      <c r="B379" s="10">
        <v>1516</v>
      </c>
      <c r="C379" s="10" t="s">
        <v>527</v>
      </c>
      <c r="D379" s="10">
        <v>28200</v>
      </c>
      <c r="E379" s="9">
        <v>331300990036</v>
      </c>
      <c r="F379" t="s">
        <v>427</v>
      </c>
      <c r="G379" t="s">
        <v>571</v>
      </c>
      <c r="I379" t="s">
        <v>818</v>
      </c>
      <c r="J379">
        <v>9000</v>
      </c>
      <c r="K379" t="s">
        <v>529</v>
      </c>
      <c r="L379" t="s">
        <v>530</v>
      </c>
      <c r="M379" t="s">
        <v>530</v>
      </c>
      <c r="N379" t="s">
        <v>531</v>
      </c>
      <c r="O379" t="s">
        <v>531</v>
      </c>
      <c r="P379" t="s">
        <v>530</v>
      </c>
      <c r="Q379" s="5">
        <f t="shared" si="15"/>
        <v>1</v>
      </c>
      <c r="R379" s="8" t="str">
        <f t="shared" si="16"/>
        <v>3313009900369000</v>
      </c>
      <c r="S379" s="8" t="str">
        <f>VLOOKUP(R379,'RSU Provider 14-15'!Q:Q,1,)</f>
        <v>3313009900369000</v>
      </c>
      <c r="T379" s="8" t="e">
        <f>VLOOKUP(R379,#REF!,1,)</f>
        <v>#REF!</v>
      </c>
      <c r="U379" s="11" t="s">
        <v>817</v>
      </c>
      <c r="V379" s="8" t="e">
        <f>VLOOKUP(E379,#REF!,1,FALSE)</f>
        <v>#REF!</v>
      </c>
      <c r="W379" t="str">
        <f>VLOOKUP(R379,[2]Sheet1!$H$1:$H$65536,1,FALSE)</f>
        <v>3313009900369000</v>
      </c>
      <c r="Y379" t="str">
        <f t="shared" si="17"/>
        <v>LEAGUE SCHOOL- JOAN FENICHEL--Program Code: 9000</v>
      </c>
      <c r="Z379" s="9">
        <v>353100880009</v>
      </c>
      <c r="AA379" t="s">
        <v>531</v>
      </c>
      <c r="AB379" t="s">
        <v>531</v>
      </c>
    </row>
    <row r="380" spans="1:28" x14ac:dyDescent="0.25">
      <c r="A380" s="10">
        <v>4</v>
      </c>
      <c r="B380" s="10">
        <v>1516</v>
      </c>
      <c r="C380" s="10" t="s">
        <v>527</v>
      </c>
      <c r="D380" s="10">
        <v>28200</v>
      </c>
      <c r="E380" s="9">
        <v>331300990036</v>
      </c>
      <c r="F380" t="s">
        <v>427</v>
      </c>
      <c r="G380" t="s">
        <v>571</v>
      </c>
      <c r="I380" t="s">
        <v>818</v>
      </c>
      <c r="J380">
        <v>9100</v>
      </c>
      <c r="K380" t="s">
        <v>529</v>
      </c>
      <c r="L380" t="s">
        <v>531</v>
      </c>
      <c r="M380" t="s">
        <v>530</v>
      </c>
      <c r="N380" t="s">
        <v>530</v>
      </c>
      <c r="O380" t="s">
        <v>531</v>
      </c>
      <c r="P380" t="s">
        <v>530</v>
      </c>
      <c r="Q380" s="5">
        <f t="shared" si="15"/>
        <v>3</v>
      </c>
      <c r="R380" s="8" t="str">
        <f t="shared" si="16"/>
        <v>3313009900369100</v>
      </c>
      <c r="S380" s="8" t="str">
        <f>VLOOKUP(R380,'RSU Provider 14-15'!Q:Q,1,)</f>
        <v>3313009900369100</v>
      </c>
      <c r="T380" s="8" t="e">
        <f>VLOOKUP(R380,#REF!,1,)</f>
        <v>#REF!</v>
      </c>
      <c r="U380" s="11" t="s">
        <v>817</v>
      </c>
      <c r="V380" s="8" t="e">
        <f>VLOOKUP(E380,#REF!,1,FALSE)</f>
        <v>#REF!</v>
      </c>
      <c r="W380" t="str">
        <f>VLOOKUP(R380,[2]Sheet1!$H$1:$H$65536,1,FALSE)</f>
        <v>3313009900369100</v>
      </c>
      <c r="Y380" t="str">
        <f t="shared" si="17"/>
        <v>LEAGUE SCHOOL- JOAN FENICHEL--Program Code: 9100</v>
      </c>
      <c r="Z380" s="9">
        <v>353100880009</v>
      </c>
      <c r="AA380" t="s">
        <v>531</v>
      </c>
      <c r="AB380" t="s">
        <v>531</v>
      </c>
    </row>
    <row r="381" spans="1:28" x14ac:dyDescent="0.25">
      <c r="A381" s="10">
        <v>4</v>
      </c>
      <c r="B381" s="10">
        <v>1516</v>
      </c>
      <c r="C381" s="10" t="s">
        <v>527</v>
      </c>
      <c r="D381" s="10">
        <v>28200</v>
      </c>
      <c r="E381" s="9">
        <v>331300990036</v>
      </c>
      <c r="F381" t="s">
        <v>427</v>
      </c>
      <c r="G381" t="s">
        <v>571</v>
      </c>
      <c r="I381" t="s">
        <v>818</v>
      </c>
      <c r="J381">
        <v>9160</v>
      </c>
      <c r="K381" t="s">
        <v>529</v>
      </c>
      <c r="L381" t="s">
        <v>531</v>
      </c>
      <c r="M381" t="s">
        <v>530</v>
      </c>
      <c r="N381" t="s">
        <v>530</v>
      </c>
      <c r="O381" t="s">
        <v>530</v>
      </c>
      <c r="P381" t="s">
        <v>531</v>
      </c>
      <c r="Q381" s="5">
        <f t="shared" si="15"/>
        <v>4</v>
      </c>
      <c r="R381" s="8" t="str">
        <f t="shared" si="16"/>
        <v>3313009900369160</v>
      </c>
      <c r="S381" s="8" t="str">
        <f>VLOOKUP(R381,'RSU Provider 14-15'!Q:Q,1,)</f>
        <v>3313009900369160</v>
      </c>
      <c r="T381" s="8" t="e">
        <f>VLOOKUP(R381,#REF!,1,)</f>
        <v>#REF!</v>
      </c>
      <c r="U381" s="11" t="s">
        <v>817</v>
      </c>
      <c r="V381" s="8" t="e">
        <f>VLOOKUP(E381,#REF!,1,FALSE)</f>
        <v>#REF!</v>
      </c>
      <c r="W381" t="str">
        <f>VLOOKUP(R381,[2]Sheet1!$H$1:$H$65536,1,FALSE)</f>
        <v>3313009900369160</v>
      </c>
      <c r="Y381" t="str">
        <f t="shared" si="17"/>
        <v>LEAGUE SCHOOL- JOAN FENICHEL--Program Code: 9160</v>
      </c>
      <c r="Z381" s="9">
        <v>342600880365</v>
      </c>
      <c r="AA381" t="s">
        <v>531</v>
      </c>
      <c r="AB381" t="s">
        <v>531</v>
      </c>
    </row>
    <row r="382" spans="1:28" x14ac:dyDescent="0.25">
      <c r="A382" s="10">
        <v>4</v>
      </c>
      <c r="B382" s="10">
        <v>1516</v>
      </c>
      <c r="C382" s="10" t="s">
        <v>527</v>
      </c>
      <c r="D382" s="10">
        <v>14580</v>
      </c>
      <c r="E382" s="9">
        <v>662300516461</v>
      </c>
      <c r="F382" t="s">
        <v>349</v>
      </c>
      <c r="G382" t="s">
        <v>558</v>
      </c>
      <c r="I382" t="s">
        <v>818</v>
      </c>
      <c r="J382">
        <v>9000</v>
      </c>
      <c r="K382" t="s">
        <v>529</v>
      </c>
      <c r="L382" t="s">
        <v>530</v>
      </c>
      <c r="M382" t="s">
        <v>530</v>
      </c>
      <c r="N382" t="s">
        <v>531</v>
      </c>
      <c r="O382" t="s">
        <v>531</v>
      </c>
      <c r="P382" t="s">
        <v>530</v>
      </c>
      <c r="Q382" s="5">
        <f t="shared" si="15"/>
        <v>1</v>
      </c>
      <c r="R382" s="8" t="str">
        <f t="shared" si="16"/>
        <v>6623005164619000</v>
      </c>
      <c r="S382" s="8" t="str">
        <f>VLOOKUP(R382,'RSU Provider 14-15'!Q:Q,1,)</f>
        <v>6623005164619000</v>
      </c>
      <c r="T382" s="8" t="e">
        <f>VLOOKUP(R382,#REF!,1,)</f>
        <v>#REF!</v>
      </c>
      <c r="U382" s="11" t="s">
        <v>817</v>
      </c>
      <c r="V382" s="8" t="e">
        <f>VLOOKUP(E382,#REF!,1,FALSE)</f>
        <v>#REF!</v>
      </c>
      <c r="W382" t="str">
        <f>VLOOKUP(R382,[2]Sheet1!$H$1:$H$65536,1,FALSE)</f>
        <v>6623005164619000</v>
      </c>
      <c r="Y382" t="str">
        <f t="shared" si="17"/>
        <v>LEAKE &amp; WATTS SERVICES, INC.--Program Code: 9000</v>
      </c>
      <c r="Z382" s="9">
        <v>342600880365</v>
      </c>
      <c r="AA382" t="s">
        <v>531</v>
      </c>
      <c r="AB382" t="s">
        <v>531</v>
      </c>
    </row>
    <row r="383" spans="1:28" x14ac:dyDescent="0.25">
      <c r="A383" s="10">
        <v>4</v>
      </c>
      <c r="B383" s="10">
        <v>1516</v>
      </c>
      <c r="C383" s="10" t="s">
        <v>527</v>
      </c>
      <c r="D383" s="10">
        <v>14580</v>
      </c>
      <c r="E383" s="9">
        <v>662300516461</v>
      </c>
      <c r="F383" t="s">
        <v>349</v>
      </c>
      <c r="G383" t="s">
        <v>558</v>
      </c>
      <c r="I383" t="s">
        <v>818</v>
      </c>
      <c r="J383">
        <v>9100</v>
      </c>
      <c r="K383" t="s">
        <v>529</v>
      </c>
      <c r="L383" t="s">
        <v>531</v>
      </c>
      <c r="M383" t="s">
        <v>530</v>
      </c>
      <c r="N383" t="s">
        <v>530</v>
      </c>
      <c r="O383" t="s">
        <v>531</v>
      </c>
      <c r="P383" t="s">
        <v>530</v>
      </c>
      <c r="Q383" s="5">
        <f t="shared" si="15"/>
        <v>3</v>
      </c>
      <c r="R383" s="8" t="str">
        <f t="shared" si="16"/>
        <v>6623005164619100</v>
      </c>
      <c r="S383" s="8" t="str">
        <f>VLOOKUP(R383,'RSU Provider 14-15'!Q:Q,1,)</f>
        <v>6623005164619100</v>
      </c>
      <c r="T383" s="8" t="e">
        <f>VLOOKUP(R383,#REF!,1,)</f>
        <v>#REF!</v>
      </c>
      <c r="U383" s="11" t="s">
        <v>817</v>
      </c>
      <c r="V383" s="8" t="e">
        <f>VLOOKUP(E383,#REF!,1,FALSE)</f>
        <v>#REF!</v>
      </c>
      <c r="W383" t="str">
        <f>VLOOKUP(R383,[2]Sheet1!$H$1:$H$65536,1,FALSE)</f>
        <v>6623005164619100</v>
      </c>
      <c r="Y383" t="str">
        <f t="shared" si="17"/>
        <v>LEAKE &amp; WATTS SERVICES, INC.--Program Code: 9100</v>
      </c>
      <c r="Z383" s="9">
        <v>342600880365</v>
      </c>
      <c r="AA383" t="s">
        <v>531</v>
      </c>
      <c r="AB383" t="s">
        <v>531</v>
      </c>
    </row>
    <row r="384" spans="1:28" x14ac:dyDescent="0.25">
      <c r="A384" s="10">
        <v>4</v>
      </c>
      <c r="B384" s="10">
        <v>1516</v>
      </c>
      <c r="C384" s="10" t="s">
        <v>527</v>
      </c>
      <c r="D384" s="10">
        <v>14580</v>
      </c>
      <c r="E384" s="9">
        <v>662300516461</v>
      </c>
      <c r="F384" t="s">
        <v>349</v>
      </c>
      <c r="G384" t="s">
        <v>558</v>
      </c>
      <c r="I384" t="s">
        <v>818</v>
      </c>
      <c r="J384">
        <v>9101</v>
      </c>
      <c r="K384" t="s">
        <v>529</v>
      </c>
      <c r="L384" t="s">
        <v>531</v>
      </c>
      <c r="M384" t="s">
        <v>530</v>
      </c>
      <c r="N384" t="s">
        <v>530</v>
      </c>
      <c r="O384" t="s">
        <v>531</v>
      </c>
      <c r="P384" t="s">
        <v>530</v>
      </c>
      <c r="Q384" s="5">
        <f t="shared" si="15"/>
        <v>3</v>
      </c>
      <c r="R384" s="8" t="str">
        <f t="shared" si="16"/>
        <v>6623005164619101</v>
      </c>
      <c r="S384" s="8" t="str">
        <f>VLOOKUP(R384,'RSU Provider 14-15'!Q:Q,1,)</f>
        <v>6623005164619101</v>
      </c>
      <c r="T384" s="8" t="e">
        <f>VLOOKUP(R384,#REF!,1,)</f>
        <v>#REF!</v>
      </c>
      <c r="U384" s="11" t="s">
        <v>817</v>
      </c>
      <c r="V384" s="8" t="e">
        <f>VLOOKUP(E384,#REF!,1,FALSE)</f>
        <v>#REF!</v>
      </c>
      <c r="W384" t="str">
        <f>VLOOKUP(R384,[2]Sheet1!$H$1:$H$65536,1,FALSE)</f>
        <v>6623005164619101</v>
      </c>
      <c r="Y384" t="str">
        <f t="shared" si="17"/>
        <v>LEAKE &amp; WATTS SERVICES, INC.--Program Code: 9101</v>
      </c>
      <c r="Z384" s="9">
        <v>342600880365</v>
      </c>
      <c r="AA384" t="s">
        <v>531</v>
      </c>
      <c r="AB384" t="s">
        <v>531</v>
      </c>
    </row>
    <row r="385" spans="1:29" x14ac:dyDescent="0.25">
      <c r="A385" s="10">
        <v>4</v>
      </c>
      <c r="B385" s="10">
        <v>1516</v>
      </c>
      <c r="C385" s="10" t="s">
        <v>527</v>
      </c>
      <c r="D385" s="10">
        <v>14580</v>
      </c>
      <c r="E385" s="9">
        <v>662300516461</v>
      </c>
      <c r="F385" t="s">
        <v>349</v>
      </c>
      <c r="G385" t="s">
        <v>558</v>
      </c>
      <c r="I385" t="s">
        <v>818</v>
      </c>
      <c r="J385">
        <v>9115</v>
      </c>
      <c r="K385" t="s">
        <v>529</v>
      </c>
      <c r="L385" t="s">
        <v>531</v>
      </c>
      <c r="M385" t="s">
        <v>530</v>
      </c>
      <c r="N385" t="s">
        <v>530</v>
      </c>
      <c r="O385" t="s">
        <v>531</v>
      </c>
      <c r="P385" t="s">
        <v>530</v>
      </c>
      <c r="Q385" s="5">
        <f t="shared" si="15"/>
        <v>3</v>
      </c>
      <c r="R385" s="8" t="str">
        <f t="shared" si="16"/>
        <v>6623005164619115</v>
      </c>
      <c r="S385" s="8" t="str">
        <f>VLOOKUP(R385,'RSU Provider 14-15'!Q:Q,1,)</f>
        <v>6623005164619115</v>
      </c>
      <c r="T385" s="8" t="e">
        <f>VLOOKUP(R385,#REF!,1,)</f>
        <v>#REF!</v>
      </c>
      <c r="U385" s="11" t="s">
        <v>817</v>
      </c>
      <c r="V385" s="8" t="e">
        <f>VLOOKUP(E385,#REF!,1,FALSE)</f>
        <v>#REF!</v>
      </c>
      <c r="W385" t="str">
        <f>VLOOKUP(R385,[2]Sheet1!$H$1:$H$65536,1,FALSE)</f>
        <v>6623005164619115</v>
      </c>
      <c r="Y385" t="str">
        <f t="shared" si="17"/>
        <v>LEAKE &amp; WATTS SERVICES, INC.--Program Code: 9115</v>
      </c>
      <c r="Z385" s="9">
        <v>342600880365</v>
      </c>
      <c r="AA385" t="s">
        <v>531</v>
      </c>
      <c r="AB385" t="s">
        <v>531</v>
      </c>
    </row>
    <row r="386" spans="1:29" x14ac:dyDescent="0.25">
      <c r="A386" s="10">
        <v>4</v>
      </c>
      <c r="B386" s="10">
        <v>1516</v>
      </c>
      <c r="C386" s="10" t="s">
        <v>527</v>
      </c>
      <c r="D386" s="10">
        <v>14580</v>
      </c>
      <c r="E386" s="9">
        <v>662300516461</v>
      </c>
      <c r="F386" t="s">
        <v>349</v>
      </c>
      <c r="G386" t="s">
        <v>558</v>
      </c>
      <c r="I386" t="s">
        <v>818</v>
      </c>
      <c r="J386">
        <v>9116</v>
      </c>
      <c r="K386" t="s">
        <v>529</v>
      </c>
      <c r="L386" t="s">
        <v>531</v>
      </c>
      <c r="M386" t="s">
        <v>530</v>
      </c>
      <c r="N386" t="s">
        <v>530</v>
      </c>
      <c r="O386" t="s">
        <v>531</v>
      </c>
      <c r="P386" t="s">
        <v>530</v>
      </c>
      <c r="Q386" s="5">
        <f t="shared" ref="Q386:Q449" si="18">IF(AND(N386="Y",A386&lt;5),1,IF(AND(N386="Y", A386=6),2,IF(AND(L386="Y",O386="Y"),3,IF(AND(L386="Y",P386="Y"),4,IF(AND(L386="Y",M386="Y"),5,IF(AND(N386="Y",A386=8),6,IF(AND(N386="Y",A386=7),7)))))))</f>
        <v>3</v>
      </c>
      <c r="R386" s="8" t="str">
        <f t="shared" ref="R386:R449" si="19">CONCATENATE(E386,J386)</f>
        <v>6623005164619116</v>
      </c>
      <c r="S386" s="8" t="str">
        <f>VLOOKUP(R386,'RSU Provider 14-15'!Q:Q,1,)</f>
        <v>6623005164619116</v>
      </c>
      <c r="T386" s="8" t="e">
        <f>VLOOKUP(R386,#REF!,1,)</f>
        <v>#REF!</v>
      </c>
      <c r="U386" s="11" t="s">
        <v>817</v>
      </c>
      <c r="V386" s="8" t="e">
        <f>VLOOKUP(E386,#REF!,1,FALSE)</f>
        <v>#REF!</v>
      </c>
      <c r="W386" t="str">
        <f>VLOOKUP(R386,[2]Sheet1!$H$1:$H$65536,1,FALSE)</f>
        <v>6623005164619116</v>
      </c>
      <c r="Y386" t="str">
        <f t="shared" si="17"/>
        <v>LEAKE &amp; WATTS SERVICES, INC.--Program Code: 9116</v>
      </c>
      <c r="Z386" s="9">
        <v>310200996790</v>
      </c>
      <c r="AA386" t="s">
        <v>531</v>
      </c>
      <c r="AB386" t="s">
        <v>531</v>
      </c>
    </row>
    <row r="387" spans="1:29" x14ac:dyDescent="0.25">
      <c r="A387" s="10">
        <v>4</v>
      </c>
      <c r="B387" s="10">
        <v>1516</v>
      </c>
      <c r="C387" s="10" t="s">
        <v>527</v>
      </c>
      <c r="D387" s="10">
        <v>14580</v>
      </c>
      <c r="E387" s="9">
        <v>662300516461</v>
      </c>
      <c r="F387" t="s">
        <v>349</v>
      </c>
      <c r="G387" t="s">
        <v>558</v>
      </c>
      <c r="I387" t="s">
        <v>818</v>
      </c>
      <c r="J387">
        <v>9160</v>
      </c>
      <c r="K387" t="s">
        <v>529</v>
      </c>
      <c r="L387" t="s">
        <v>531</v>
      </c>
      <c r="M387" t="s">
        <v>530</v>
      </c>
      <c r="N387" t="s">
        <v>530</v>
      </c>
      <c r="O387" t="s">
        <v>530</v>
      </c>
      <c r="P387" t="s">
        <v>531</v>
      </c>
      <c r="Q387" s="5">
        <f t="shared" si="18"/>
        <v>4</v>
      </c>
      <c r="R387" s="8" t="str">
        <f t="shared" si="19"/>
        <v>6623005164619160</v>
      </c>
      <c r="S387" s="8" t="str">
        <f>VLOOKUP(R387,'RSU Provider 14-15'!Q:Q,1,)</f>
        <v>6623005164619160</v>
      </c>
      <c r="T387" s="8" t="e">
        <f>VLOOKUP(R387,#REF!,1,)</f>
        <v>#REF!</v>
      </c>
      <c r="U387" s="11" t="s">
        <v>817</v>
      </c>
      <c r="V387" s="8" t="e">
        <f>VLOOKUP(E387,#REF!,1,FALSE)</f>
        <v>#REF!</v>
      </c>
      <c r="W387" t="str">
        <f>VLOOKUP(R387,[2]Sheet1!$H$1:$H$65536,1,FALSE)</f>
        <v>6623005164619160</v>
      </c>
      <c r="Y387" t="str">
        <f t="shared" si="17"/>
        <v>LEAKE &amp; WATTS SERVICES, INC.--Program Code: 9160</v>
      </c>
      <c r="Z387" s="9">
        <v>342600998962</v>
      </c>
      <c r="AA387" t="s">
        <v>531</v>
      </c>
      <c r="AB387" t="s">
        <v>531</v>
      </c>
    </row>
    <row r="388" spans="1:29" x14ac:dyDescent="0.25">
      <c r="A388" s="10">
        <v>4</v>
      </c>
      <c r="B388" s="10">
        <v>1516</v>
      </c>
      <c r="C388" s="10" t="s">
        <v>527</v>
      </c>
      <c r="D388" s="10">
        <v>14580</v>
      </c>
      <c r="E388" s="9">
        <v>662300516461</v>
      </c>
      <c r="F388" t="s">
        <v>349</v>
      </c>
      <c r="G388" t="s">
        <v>558</v>
      </c>
      <c r="I388" t="s">
        <v>818</v>
      </c>
      <c r="J388">
        <v>9161</v>
      </c>
      <c r="K388" t="s">
        <v>529</v>
      </c>
      <c r="L388" t="s">
        <v>531</v>
      </c>
      <c r="M388" t="s">
        <v>530</v>
      </c>
      <c r="N388" t="s">
        <v>530</v>
      </c>
      <c r="O388" t="s">
        <v>530</v>
      </c>
      <c r="P388" t="s">
        <v>531</v>
      </c>
      <c r="Q388" s="5">
        <f t="shared" si="18"/>
        <v>4</v>
      </c>
      <c r="R388" s="8" t="str">
        <f t="shared" si="19"/>
        <v>6623005164619161</v>
      </c>
      <c r="S388" s="8" t="str">
        <f>VLOOKUP(R388,'RSU Provider 14-15'!Q:Q,1,)</f>
        <v>6623005164619161</v>
      </c>
      <c r="T388" s="8" t="e">
        <f>VLOOKUP(R388,#REF!,1,)</f>
        <v>#REF!</v>
      </c>
      <c r="U388" s="11" t="s">
        <v>817</v>
      </c>
      <c r="V388" s="8" t="e">
        <f>VLOOKUP(E388,#REF!,1,FALSE)</f>
        <v>#REF!</v>
      </c>
      <c r="W388" t="str">
        <f>VLOOKUP(R388,[2]Sheet1!$H$1:$H$65536,1,FALSE)</f>
        <v>6623005164619161</v>
      </c>
      <c r="Y388" t="str">
        <f t="shared" ref="Y388:Y451" si="20">CONCATENATE(F388,U388,I388,J388)</f>
        <v>LEAKE &amp; WATTS SERVICES, INC.--Program Code: 9161</v>
      </c>
      <c r="Z388" s="9">
        <v>332000880017</v>
      </c>
      <c r="AA388" t="s">
        <v>531</v>
      </c>
      <c r="AB388" t="s">
        <v>531</v>
      </c>
    </row>
    <row r="389" spans="1:29" x14ac:dyDescent="0.25">
      <c r="A389" s="10">
        <v>4</v>
      </c>
      <c r="B389" s="10">
        <v>1516</v>
      </c>
      <c r="C389" s="10" t="s">
        <v>527</v>
      </c>
      <c r="D389" s="10">
        <v>14580</v>
      </c>
      <c r="E389" s="9">
        <v>662300516461</v>
      </c>
      <c r="F389" t="s">
        <v>349</v>
      </c>
      <c r="G389" t="s">
        <v>558</v>
      </c>
      <c r="I389" t="s">
        <v>818</v>
      </c>
      <c r="J389">
        <v>9165</v>
      </c>
      <c r="K389" t="s">
        <v>529</v>
      </c>
      <c r="L389" t="s">
        <v>531</v>
      </c>
      <c r="M389" t="s">
        <v>530</v>
      </c>
      <c r="N389" t="s">
        <v>530</v>
      </c>
      <c r="O389" t="s">
        <v>530</v>
      </c>
      <c r="P389" t="s">
        <v>531</v>
      </c>
      <c r="Q389" s="5">
        <f t="shared" si="18"/>
        <v>4</v>
      </c>
      <c r="R389" s="8" t="str">
        <f t="shared" si="19"/>
        <v>6623005164619165</v>
      </c>
      <c r="S389" s="8" t="str">
        <f>VLOOKUP(R389,'RSU Provider 14-15'!Q:Q,1,)</f>
        <v>6623005164619165</v>
      </c>
      <c r="T389" s="8" t="e">
        <f>VLOOKUP(R389,#REF!,1,)</f>
        <v>#REF!</v>
      </c>
      <c r="U389" s="11" t="s">
        <v>817</v>
      </c>
      <c r="V389" s="8" t="e">
        <f>VLOOKUP(E389,#REF!,1,FALSE)</f>
        <v>#REF!</v>
      </c>
      <c r="W389" t="str">
        <f>VLOOKUP(R389,[2]Sheet1!$H$1:$H$65536,1,FALSE)</f>
        <v>6623005164619165</v>
      </c>
      <c r="Y389" t="str">
        <f t="shared" si="20"/>
        <v>LEAKE &amp; WATTS SERVICES, INC.--Program Code: 9165</v>
      </c>
      <c r="Z389" s="9">
        <v>280216997856</v>
      </c>
      <c r="AA389" t="s">
        <v>531</v>
      </c>
      <c r="AB389" t="s">
        <v>531</v>
      </c>
    </row>
    <row r="390" spans="1:29" x14ac:dyDescent="0.25">
      <c r="A390" s="10">
        <v>4</v>
      </c>
      <c r="B390" s="10">
        <v>1516</v>
      </c>
      <c r="C390" s="10" t="s">
        <v>527</v>
      </c>
      <c r="D390" s="10">
        <v>43260</v>
      </c>
      <c r="E390" s="9">
        <v>800000055978</v>
      </c>
      <c r="F390" t="s">
        <v>578</v>
      </c>
      <c r="G390" t="s">
        <v>528</v>
      </c>
      <c r="I390" t="s">
        <v>818</v>
      </c>
      <c r="J390">
        <v>9000</v>
      </c>
      <c r="K390" t="s">
        <v>529</v>
      </c>
      <c r="L390" t="s">
        <v>530</v>
      </c>
      <c r="M390" t="s">
        <v>530</v>
      </c>
      <c r="N390" t="s">
        <v>531</v>
      </c>
      <c r="O390" t="s">
        <v>531</v>
      </c>
      <c r="P390" t="s">
        <v>530</v>
      </c>
      <c r="Q390" s="5">
        <f t="shared" si="18"/>
        <v>1</v>
      </c>
      <c r="R390" s="8" t="str">
        <f t="shared" si="19"/>
        <v>8000000559789000</v>
      </c>
      <c r="S390" s="8" t="str">
        <f>VLOOKUP(R390,'RSU Provider 14-15'!Q:Q,1,)</f>
        <v>8000000559789000</v>
      </c>
      <c r="T390" s="8" t="e">
        <f>VLOOKUP(R390,#REF!,1,)</f>
        <v>#REF!</v>
      </c>
      <c r="U390" s="11" t="s">
        <v>817</v>
      </c>
      <c r="V390" s="8" t="e">
        <f>VLOOKUP(E390,#REF!,1,FALSE)</f>
        <v>#REF!</v>
      </c>
      <c r="W390" t="str">
        <f>VLOOKUP(R390,[2]Sheet1!$H$1:$H$65536,1,FALSE)</f>
        <v>8000000559789000</v>
      </c>
      <c r="Y390" t="str">
        <f t="shared" si="20"/>
        <v>LEARNINGSPRING ELEMENTARY SC--Program Code: 9000</v>
      </c>
      <c r="Z390" s="9">
        <v>261600997048</v>
      </c>
      <c r="AA390" t="s">
        <v>531</v>
      </c>
      <c r="AB390" t="s">
        <v>531</v>
      </c>
    </row>
    <row r="391" spans="1:29" x14ac:dyDescent="0.25">
      <c r="A391" s="10">
        <v>4</v>
      </c>
      <c r="B391" s="10">
        <v>1516</v>
      </c>
      <c r="C391" s="10" t="s">
        <v>527</v>
      </c>
      <c r="D391" s="10">
        <v>12590</v>
      </c>
      <c r="E391" s="9">
        <v>580504997773</v>
      </c>
      <c r="F391" t="s">
        <v>340</v>
      </c>
      <c r="G391" t="s">
        <v>538</v>
      </c>
      <c r="I391" t="s">
        <v>818</v>
      </c>
      <c r="J391" s="22">
        <v>9100</v>
      </c>
      <c r="K391" t="s">
        <v>529</v>
      </c>
      <c r="L391" t="s">
        <v>531</v>
      </c>
      <c r="M391" t="s">
        <v>530</v>
      </c>
      <c r="N391" t="s">
        <v>530</v>
      </c>
      <c r="O391" t="s">
        <v>531</v>
      </c>
      <c r="P391" t="s">
        <v>530</v>
      </c>
      <c r="Q391" s="5">
        <f t="shared" si="18"/>
        <v>3</v>
      </c>
      <c r="R391" s="8" t="str">
        <f t="shared" si="19"/>
        <v>5805049977739100</v>
      </c>
      <c r="S391" s="8" t="str">
        <f>VLOOKUP(R391,'RSU Provider 14-15'!Q:Q,1,)</f>
        <v>5805049977739100</v>
      </c>
      <c r="T391" s="8" t="e">
        <f>VLOOKUP(R391,#REF!,1,)</f>
        <v>#REF!</v>
      </c>
      <c r="U391" s="11" t="s">
        <v>817</v>
      </c>
      <c r="V391" s="8" t="e">
        <f>VLOOKUP(E391,#REF!,1,FALSE)</f>
        <v>#REF!</v>
      </c>
      <c r="W391" t="str">
        <f>VLOOKUP(R391,[2]Sheet1!$H$1:$H$65536,1,FALSE)</f>
        <v>5805049977739100</v>
      </c>
      <c r="Y391" t="str">
        <f t="shared" si="20"/>
        <v>LEEWAY SCHOOL--Program Code: 9100</v>
      </c>
      <c r="Z391" s="9">
        <v>261600997048</v>
      </c>
      <c r="AA391" t="s">
        <v>531</v>
      </c>
      <c r="AB391" t="s">
        <v>531</v>
      </c>
    </row>
    <row r="392" spans="1:29" x14ac:dyDescent="0.25">
      <c r="A392" s="10">
        <v>4</v>
      </c>
      <c r="B392" s="10">
        <v>1516</v>
      </c>
      <c r="C392" s="10" t="s">
        <v>527</v>
      </c>
      <c r="D392" s="10">
        <v>12590</v>
      </c>
      <c r="E392" s="9">
        <v>580504997773</v>
      </c>
      <c r="F392" t="s">
        <v>340</v>
      </c>
      <c r="G392" t="s">
        <v>538</v>
      </c>
      <c r="I392" t="s">
        <v>818</v>
      </c>
      <c r="J392" s="22">
        <v>9165</v>
      </c>
      <c r="K392" t="s">
        <v>529</v>
      </c>
      <c r="L392" t="s">
        <v>531</v>
      </c>
      <c r="M392" t="s">
        <v>530</v>
      </c>
      <c r="N392" t="s">
        <v>530</v>
      </c>
      <c r="O392" t="s">
        <v>530</v>
      </c>
      <c r="P392" t="s">
        <v>531</v>
      </c>
      <c r="Q392" s="5">
        <f t="shared" si="18"/>
        <v>4</v>
      </c>
      <c r="R392" s="8" t="str">
        <f t="shared" si="19"/>
        <v>5805049977739165</v>
      </c>
      <c r="S392" s="8" t="str">
        <f>VLOOKUP(R392,'RSU Provider 14-15'!Q:Q,1,)</f>
        <v>5805049977739165</v>
      </c>
      <c r="T392" s="8" t="e">
        <f>VLOOKUP(R392,#REF!,1,)</f>
        <v>#REF!</v>
      </c>
      <c r="U392" s="11" t="s">
        <v>817</v>
      </c>
      <c r="V392" s="8" t="e">
        <f>VLOOKUP(E392,#REF!,1,FALSE)</f>
        <v>#REF!</v>
      </c>
      <c r="W392" t="str">
        <f>VLOOKUP(R392,[2]Sheet1!$H$1:$H$65536,1,FALSE)</f>
        <v>5805049977739165</v>
      </c>
      <c r="Y392" t="str">
        <f t="shared" si="20"/>
        <v>LEEWAY SCHOOL--Program Code: 9165</v>
      </c>
      <c r="Z392" s="9">
        <v>261600997048</v>
      </c>
      <c r="AA392" t="s">
        <v>531</v>
      </c>
      <c r="AB392" t="s">
        <v>531</v>
      </c>
    </row>
    <row r="393" spans="1:29" x14ac:dyDescent="0.25">
      <c r="A393" s="10">
        <v>4</v>
      </c>
      <c r="B393" s="10">
        <v>1516</v>
      </c>
      <c r="C393" s="10" t="s">
        <v>527</v>
      </c>
      <c r="D393" s="10">
        <v>18390</v>
      </c>
      <c r="E393" s="9">
        <v>342600997774</v>
      </c>
      <c r="F393" t="s">
        <v>467</v>
      </c>
      <c r="G393" t="s">
        <v>538</v>
      </c>
      <c r="I393" t="s">
        <v>818</v>
      </c>
      <c r="J393">
        <v>9100</v>
      </c>
      <c r="K393" t="s">
        <v>529</v>
      </c>
      <c r="L393" t="s">
        <v>531</v>
      </c>
      <c r="M393" t="s">
        <v>530</v>
      </c>
      <c r="N393" t="s">
        <v>530</v>
      </c>
      <c r="O393" t="s">
        <v>531</v>
      </c>
      <c r="P393" t="s">
        <v>530</v>
      </c>
      <c r="Q393" s="5">
        <f t="shared" si="18"/>
        <v>3</v>
      </c>
      <c r="R393" s="8" t="str">
        <f t="shared" si="19"/>
        <v>3426009977749100</v>
      </c>
      <c r="S393" s="8" t="str">
        <f>VLOOKUP(R393,'RSU Provider 14-15'!Q:Q,1,)</f>
        <v>3426009977749100</v>
      </c>
      <c r="T393" s="8" t="e">
        <f>VLOOKUP(R393,#REF!,1,)</f>
        <v>#REF!</v>
      </c>
      <c r="U393" s="11" t="s">
        <v>817</v>
      </c>
      <c r="V393" s="8" t="e">
        <f>VLOOKUP(E393,#REF!,1,FALSE)</f>
        <v>#REF!</v>
      </c>
      <c r="W393" t="str">
        <f>VLOOKUP(R393,[2]Sheet1!$H$1:$H$65536,1,FALSE)</f>
        <v>3426009977749100</v>
      </c>
      <c r="Y393" t="str">
        <f t="shared" si="20"/>
        <v>LIFELINE CTR CHILD DEVELOPMT--Program Code: 9100</v>
      </c>
      <c r="Z393" s="9">
        <v>580206175613</v>
      </c>
      <c r="AA393" t="s">
        <v>531</v>
      </c>
      <c r="AB393" t="s">
        <v>531</v>
      </c>
    </row>
    <row r="394" spans="1:29" x14ac:dyDescent="0.25">
      <c r="A394" s="10">
        <v>4</v>
      </c>
      <c r="B394" s="10">
        <v>1516</v>
      </c>
      <c r="C394" s="10" t="s">
        <v>527</v>
      </c>
      <c r="D394" s="10">
        <v>12620</v>
      </c>
      <c r="E394" s="9">
        <v>342800997775</v>
      </c>
      <c r="F394" t="s">
        <v>380</v>
      </c>
      <c r="G394" t="s">
        <v>540</v>
      </c>
      <c r="I394" t="s">
        <v>818</v>
      </c>
      <c r="J394">
        <v>9000</v>
      </c>
      <c r="K394" t="s">
        <v>529</v>
      </c>
      <c r="L394" t="s">
        <v>530</v>
      </c>
      <c r="M394" t="s">
        <v>530</v>
      </c>
      <c r="N394" t="s">
        <v>531</v>
      </c>
      <c r="O394" t="s">
        <v>531</v>
      </c>
      <c r="P394" t="s">
        <v>530</v>
      </c>
      <c r="Q394" s="5">
        <f t="shared" si="18"/>
        <v>1</v>
      </c>
      <c r="R394" s="8" t="str">
        <f t="shared" si="19"/>
        <v>3428009977759000</v>
      </c>
      <c r="S394" s="8" t="e">
        <f>VLOOKUP(R394,'RSU Provider 14-15'!Q:Q,1,)</f>
        <v>#N/A</v>
      </c>
      <c r="T394" s="8" t="e">
        <f>VLOOKUP(R394,#REF!,1,)</f>
        <v>#REF!</v>
      </c>
      <c r="U394" s="11" t="s">
        <v>817</v>
      </c>
      <c r="V394" s="8" t="e">
        <f>VLOOKUP(E394,#REF!,1,FALSE)</f>
        <v>#REF!</v>
      </c>
      <c r="W394" t="str">
        <f>VLOOKUP(R394,[2]Sheet1!$H$1:$H$65536,1,FALSE)</f>
        <v>3428009977759000</v>
      </c>
      <c r="X394" s="16"/>
      <c r="Y394" s="16" t="str">
        <f t="shared" si="20"/>
        <v>LIFE-SKILLS SCHOOL (THE)--Program Code: 9000</v>
      </c>
      <c r="Z394" s="15">
        <v>332000880322</v>
      </c>
      <c r="AA394" t="s">
        <v>530</v>
      </c>
      <c r="AB394" t="s">
        <v>530</v>
      </c>
      <c r="AC394" t="s">
        <v>822</v>
      </c>
    </row>
    <row r="395" spans="1:29" x14ac:dyDescent="0.25">
      <c r="A395" s="10">
        <v>4</v>
      </c>
      <c r="B395" s="10">
        <v>1516</v>
      </c>
      <c r="C395" s="10" t="s">
        <v>527</v>
      </c>
      <c r="D395" s="10">
        <v>12620</v>
      </c>
      <c r="E395" s="9">
        <v>342800997775</v>
      </c>
      <c r="F395" t="s">
        <v>380</v>
      </c>
      <c r="G395" t="s">
        <v>540</v>
      </c>
      <c r="I395" t="s">
        <v>818</v>
      </c>
      <c r="J395">
        <v>9100</v>
      </c>
      <c r="K395" t="s">
        <v>529</v>
      </c>
      <c r="L395" t="s">
        <v>531</v>
      </c>
      <c r="M395" t="s">
        <v>530</v>
      </c>
      <c r="N395" t="s">
        <v>530</v>
      </c>
      <c r="O395" t="s">
        <v>531</v>
      </c>
      <c r="P395" t="s">
        <v>530</v>
      </c>
      <c r="Q395" s="5">
        <f t="shared" si="18"/>
        <v>3</v>
      </c>
      <c r="R395" s="8" t="str">
        <f t="shared" si="19"/>
        <v>3428009977759100</v>
      </c>
      <c r="S395" s="8" t="str">
        <f>VLOOKUP(R395,'RSU Provider 14-15'!Q:Q,1,)</f>
        <v>3428009977759100</v>
      </c>
      <c r="T395" s="8" t="e">
        <f>VLOOKUP(R395,#REF!,1,)</f>
        <v>#REF!</v>
      </c>
      <c r="U395" s="11" t="s">
        <v>817</v>
      </c>
      <c r="V395" s="8" t="e">
        <f>VLOOKUP(E395,#REF!,1,FALSE)</f>
        <v>#REF!</v>
      </c>
      <c r="W395" t="str">
        <f>VLOOKUP(R395,[2]Sheet1!$H$1:$H$65536,1,FALSE)</f>
        <v>3428009977759100</v>
      </c>
      <c r="X395" s="16"/>
      <c r="Y395" s="16" t="str">
        <f t="shared" si="20"/>
        <v>LIFE-SKILLS SCHOOL (THE)--Program Code: 9100</v>
      </c>
      <c r="Z395" s="15">
        <v>332000880322</v>
      </c>
      <c r="AA395" t="s">
        <v>530</v>
      </c>
      <c r="AB395" t="s">
        <v>530</v>
      </c>
      <c r="AC395" t="s">
        <v>822</v>
      </c>
    </row>
    <row r="396" spans="1:29" x14ac:dyDescent="0.25">
      <c r="A396" s="10">
        <v>4</v>
      </c>
      <c r="B396" s="10">
        <v>1516</v>
      </c>
      <c r="C396" s="10" t="s">
        <v>527</v>
      </c>
      <c r="D396" s="10">
        <v>12620</v>
      </c>
      <c r="E396" s="9">
        <v>342800997775</v>
      </c>
      <c r="F396" t="s">
        <v>380</v>
      </c>
      <c r="G396" t="s">
        <v>540</v>
      </c>
      <c r="I396" t="s">
        <v>818</v>
      </c>
      <c r="J396">
        <v>9115</v>
      </c>
      <c r="K396" t="s">
        <v>529</v>
      </c>
      <c r="L396" t="s">
        <v>531</v>
      </c>
      <c r="M396" t="s">
        <v>530</v>
      </c>
      <c r="N396" t="s">
        <v>530</v>
      </c>
      <c r="O396" t="s">
        <v>531</v>
      </c>
      <c r="P396" t="s">
        <v>530</v>
      </c>
      <c r="Q396" s="5">
        <f t="shared" si="18"/>
        <v>3</v>
      </c>
      <c r="R396" s="8" t="str">
        <f t="shared" si="19"/>
        <v>3428009977759115</v>
      </c>
      <c r="S396" s="8" t="str">
        <f>VLOOKUP(R396,'RSU Provider 14-15'!Q:Q,1,)</f>
        <v>3428009977759115</v>
      </c>
      <c r="T396" s="8" t="e">
        <f>VLOOKUP(R396,#REF!,1,)</f>
        <v>#REF!</v>
      </c>
      <c r="U396" s="11" t="s">
        <v>817</v>
      </c>
      <c r="V396" s="8" t="e">
        <f>VLOOKUP(E396,#REF!,1,FALSE)</f>
        <v>#REF!</v>
      </c>
      <c r="W396" t="str">
        <f>VLOOKUP(R396,[2]Sheet1!$H$1:$H$65536,1,FALSE)</f>
        <v>3428009977759115</v>
      </c>
      <c r="Y396" t="str">
        <f t="shared" si="20"/>
        <v>LIFE-SKILLS SCHOOL (THE)--Program Code: 9115</v>
      </c>
      <c r="Z396" s="13" t="s">
        <v>378</v>
      </c>
      <c r="AA396" t="s">
        <v>531</v>
      </c>
      <c r="AB396" t="s">
        <v>531</v>
      </c>
    </row>
    <row r="397" spans="1:29" x14ac:dyDescent="0.25">
      <c r="A397" s="10">
        <v>4</v>
      </c>
      <c r="B397" s="10">
        <v>1516</v>
      </c>
      <c r="C397" s="10" t="s">
        <v>527</v>
      </c>
      <c r="D397" s="10">
        <v>12620</v>
      </c>
      <c r="E397" s="9">
        <v>342800997775</v>
      </c>
      <c r="F397" t="s">
        <v>380</v>
      </c>
      <c r="G397" t="s">
        <v>540</v>
      </c>
      <c r="I397" t="s">
        <v>818</v>
      </c>
      <c r="J397">
        <v>9165</v>
      </c>
      <c r="K397" t="s">
        <v>529</v>
      </c>
      <c r="L397" t="s">
        <v>531</v>
      </c>
      <c r="M397" t="s">
        <v>530</v>
      </c>
      <c r="N397" t="s">
        <v>530</v>
      </c>
      <c r="O397" t="s">
        <v>530</v>
      </c>
      <c r="P397" t="s">
        <v>531</v>
      </c>
      <c r="Q397" s="5">
        <f t="shared" si="18"/>
        <v>4</v>
      </c>
      <c r="R397" s="8" t="str">
        <f t="shared" si="19"/>
        <v>3428009977759165</v>
      </c>
      <c r="S397" s="8" t="str">
        <f>VLOOKUP(R397,'RSU Provider 14-15'!Q:Q,1,)</f>
        <v>3428009977759165</v>
      </c>
      <c r="T397" s="8" t="e">
        <f>VLOOKUP(R397,#REF!,1,)</f>
        <v>#REF!</v>
      </c>
      <c r="U397" s="11" t="s">
        <v>817</v>
      </c>
      <c r="V397" s="8" t="e">
        <f>VLOOKUP(E397,#REF!,1,FALSE)</f>
        <v>#REF!</v>
      </c>
      <c r="W397" t="str">
        <f>VLOOKUP(R397,[2]Sheet1!$H$1:$H$65536,1,FALSE)</f>
        <v>3428009977759165</v>
      </c>
      <c r="Y397" t="str">
        <f t="shared" si="20"/>
        <v>LIFE-SKILLS SCHOOL (THE)--Program Code: 9165</v>
      </c>
      <c r="Z397" s="9">
        <v>280503315797</v>
      </c>
      <c r="AA397" t="s">
        <v>531</v>
      </c>
      <c r="AB397" t="s">
        <v>531</v>
      </c>
    </row>
    <row r="398" spans="1:29" x14ac:dyDescent="0.25">
      <c r="A398" s="10">
        <v>4</v>
      </c>
      <c r="B398" s="10">
        <v>1516</v>
      </c>
      <c r="C398" s="10" t="s">
        <v>527</v>
      </c>
      <c r="D398" s="10">
        <v>12680</v>
      </c>
      <c r="E398" s="9">
        <v>310200996790</v>
      </c>
      <c r="F398" t="s">
        <v>399</v>
      </c>
      <c r="G398" t="s">
        <v>528</v>
      </c>
      <c r="I398" t="s">
        <v>818</v>
      </c>
      <c r="J398">
        <v>9000</v>
      </c>
      <c r="K398" t="s">
        <v>529</v>
      </c>
      <c r="L398" t="s">
        <v>530</v>
      </c>
      <c r="M398" t="s">
        <v>530</v>
      </c>
      <c r="N398" t="s">
        <v>531</v>
      </c>
      <c r="O398" t="s">
        <v>531</v>
      </c>
      <c r="P398" t="s">
        <v>530</v>
      </c>
      <c r="Q398" s="5">
        <f t="shared" si="18"/>
        <v>1</v>
      </c>
      <c r="R398" s="8" t="str">
        <f t="shared" si="19"/>
        <v>3102009967909000</v>
      </c>
      <c r="S398" s="8" t="str">
        <f>VLOOKUP(R398,'RSU Provider 14-15'!Q:Q,1,)</f>
        <v>3102009967909000</v>
      </c>
      <c r="T398" s="8" t="e">
        <f>VLOOKUP(R398,#REF!,1,)</f>
        <v>#REF!</v>
      </c>
      <c r="U398" s="11" t="s">
        <v>817</v>
      </c>
      <c r="V398" s="8" t="e">
        <f>VLOOKUP(E398,#REF!,1,FALSE)</f>
        <v>#REF!</v>
      </c>
      <c r="W398" t="str">
        <f>VLOOKUP(R398,[2]Sheet1!$H$1:$H$65536,1,FALSE)</f>
        <v>3102009967909000</v>
      </c>
      <c r="Y398" t="str">
        <f t="shared" si="20"/>
        <v>LORGE SCHOOL (THE)--Program Code: 9000</v>
      </c>
      <c r="Z398" s="9">
        <v>280503315797</v>
      </c>
      <c r="AA398" t="s">
        <v>531</v>
      </c>
      <c r="AB398" t="s">
        <v>531</v>
      </c>
    </row>
    <row r="399" spans="1:29" x14ac:dyDescent="0.25">
      <c r="A399" s="10">
        <v>4</v>
      </c>
      <c r="B399" s="10">
        <v>1516</v>
      </c>
      <c r="C399" s="10" t="s">
        <v>527</v>
      </c>
      <c r="D399" s="10">
        <v>12700</v>
      </c>
      <c r="E399" s="9">
        <v>342600998962</v>
      </c>
      <c r="F399" t="s">
        <v>381</v>
      </c>
      <c r="G399" t="s">
        <v>528</v>
      </c>
      <c r="I399" t="s">
        <v>818</v>
      </c>
      <c r="J399">
        <v>9000</v>
      </c>
      <c r="K399" t="s">
        <v>529</v>
      </c>
      <c r="L399" t="s">
        <v>530</v>
      </c>
      <c r="M399" t="s">
        <v>530</v>
      </c>
      <c r="N399" t="s">
        <v>531</v>
      </c>
      <c r="O399" t="s">
        <v>531</v>
      </c>
      <c r="P399" t="s">
        <v>530</v>
      </c>
      <c r="Q399" s="5">
        <f t="shared" si="18"/>
        <v>1</v>
      </c>
      <c r="R399" s="8" t="str">
        <f t="shared" si="19"/>
        <v>3426009989629000</v>
      </c>
      <c r="S399" s="8" t="str">
        <f>VLOOKUP(R399,'RSU Provider 14-15'!Q:Q,1,)</f>
        <v>3426009989629000</v>
      </c>
      <c r="T399" s="8" t="e">
        <f>VLOOKUP(R399,#REF!,1,)</f>
        <v>#REF!</v>
      </c>
      <c r="U399" s="11" t="s">
        <v>817</v>
      </c>
      <c r="V399" s="8" t="e">
        <f>VLOOKUP(E399,#REF!,1,FALSE)</f>
        <v>#REF!</v>
      </c>
      <c r="W399" t="str">
        <f>VLOOKUP(R399,[2]Sheet1!$H$1:$H$65536,1,FALSE)</f>
        <v>3426009989629000</v>
      </c>
      <c r="Y399" t="str">
        <f t="shared" si="20"/>
        <v>LOWELL SCHOOL (THE)--Program Code: 9000</v>
      </c>
      <c r="Z399" s="13" t="s">
        <v>348</v>
      </c>
      <c r="AA399" t="s">
        <v>531</v>
      </c>
      <c r="AB399" t="s">
        <v>531</v>
      </c>
    </row>
    <row r="400" spans="1:29" x14ac:dyDescent="0.25">
      <c r="A400" s="10">
        <v>4</v>
      </c>
      <c r="B400" s="10">
        <v>1516</v>
      </c>
      <c r="C400" s="10" t="s">
        <v>527</v>
      </c>
      <c r="D400" s="10">
        <v>12720</v>
      </c>
      <c r="E400" s="9">
        <v>332000880017</v>
      </c>
      <c r="F400" t="s">
        <v>646</v>
      </c>
      <c r="G400" t="s">
        <v>539</v>
      </c>
      <c r="I400" t="s">
        <v>818</v>
      </c>
      <c r="J400">
        <v>9100</v>
      </c>
      <c r="K400" t="s">
        <v>529</v>
      </c>
      <c r="L400" t="s">
        <v>531</v>
      </c>
      <c r="M400" t="s">
        <v>530</v>
      </c>
      <c r="N400" t="s">
        <v>530</v>
      </c>
      <c r="O400" t="s">
        <v>531</v>
      </c>
      <c r="P400" t="s">
        <v>530</v>
      </c>
      <c r="Q400" s="5">
        <f t="shared" si="18"/>
        <v>3</v>
      </c>
      <c r="R400" s="8" t="str">
        <f t="shared" si="19"/>
        <v>3320008800179100</v>
      </c>
      <c r="S400" s="8" t="str">
        <f>VLOOKUP(R400,'RSU Provider 14-15'!Q:Q,1,)</f>
        <v>3320008800179100</v>
      </c>
      <c r="T400" s="8" t="e">
        <f>VLOOKUP(R400,#REF!,1,)</f>
        <v>#REF!</v>
      </c>
      <c r="U400" s="11" t="s">
        <v>817</v>
      </c>
      <c r="V400" s="8" t="e">
        <f>VLOOKUP(E400,#REF!,1,FALSE)</f>
        <v>#REF!</v>
      </c>
      <c r="W400" t="str">
        <f>VLOOKUP(R400,[2]Sheet1!$H$1:$H$65536,1,FALSE)</f>
        <v>3320008800179100</v>
      </c>
      <c r="Y400" t="str">
        <f t="shared" si="20"/>
        <v>MACHZIK BRACHA LEARNING CENT--Program Code: 9100</v>
      </c>
      <c r="Z400" s="9">
        <v>151102999844</v>
      </c>
      <c r="AA400" t="s">
        <v>531</v>
      </c>
      <c r="AB400" t="s">
        <v>531</v>
      </c>
    </row>
    <row r="401" spans="1:28" x14ac:dyDescent="0.25">
      <c r="A401" s="10">
        <v>4</v>
      </c>
      <c r="B401" s="10">
        <v>1516</v>
      </c>
      <c r="C401" s="10" t="s">
        <v>527</v>
      </c>
      <c r="D401" s="10">
        <v>12710</v>
      </c>
      <c r="E401" s="9">
        <v>280216997856</v>
      </c>
      <c r="F401" t="s">
        <v>377</v>
      </c>
      <c r="G401" t="s">
        <v>534</v>
      </c>
      <c r="I401" t="s">
        <v>818</v>
      </c>
      <c r="J401">
        <v>9000</v>
      </c>
      <c r="K401" t="s">
        <v>529</v>
      </c>
      <c r="L401" t="s">
        <v>530</v>
      </c>
      <c r="M401" t="s">
        <v>530</v>
      </c>
      <c r="N401" t="s">
        <v>531</v>
      </c>
      <c r="O401" t="s">
        <v>531</v>
      </c>
      <c r="P401" t="s">
        <v>530</v>
      </c>
      <c r="Q401" s="5">
        <f t="shared" si="18"/>
        <v>1</v>
      </c>
      <c r="R401" s="8" t="str">
        <f t="shared" si="19"/>
        <v>2802169978569000</v>
      </c>
      <c r="S401" s="8" t="str">
        <f>VLOOKUP(R401,'RSU Provider 14-15'!Q:Q,1,)</f>
        <v>2802169978569000</v>
      </c>
      <c r="T401" s="8" t="e">
        <f>VLOOKUP(R401,#REF!,1,)</f>
        <v>#REF!</v>
      </c>
      <c r="U401" s="11" t="s">
        <v>817</v>
      </c>
      <c r="V401" s="8" t="e">
        <f>VLOOKUP(E401,#REF!,1,FALSE)</f>
        <v>#REF!</v>
      </c>
      <c r="W401" t="str">
        <f>VLOOKUP(R401,[2]Sheet1!$H$1:$H$65536,1,FALSE)</f>
        <v>2802169978569000</v>
      </c>
      <c r="Y401" t="str">
        <f t="shared" si="20"/>
        <v>MARTIN DE PORRES SCHOOL--Program Code: 9000</v>
      </c>
      <c r="Z401" s="9">
        <v>660806020000</v>
      </c>
      <c r="AA401" t="s">
        <v>531</v>
      </c>
      <c r="AB401" t="s">
        <v>531</v>
      </c>
    </row>
    <row r="402" spans="1:28" x14ac:dyDescent="0.25">
      <c r="A402" s="10">
        <v>4</v>
      </c>
      <c r="B402" s="10">
        <v>1516</v>
      </c>
      <c r="C402" s="10" t="s">
        <v>532</v>
      </c>
      <c r="D402" s="10">
        <v>20270</v>
      </c>
      <c r="E402" s="9">
        <v>261600997048</v>
      </c>
      <c r="F402" t="s">
        <v>407</v>
      </c>
      <c r="G402" t="s">
        <v>571</v>
      </c>
      <c r="I402" t="s">
        <v>818</v>
      </c>
      <c r="J402">
        <v>9001</v>
      </c>
      <c r="K402" t="s">
        <v>529</v>
      </c>
      <c r="L402" t="s">
        <v>530</v>
      </c>
      <c r="M402" t="s">
        <v>530</v>
      </c>
      <c r="N402" t="s">
        <v>531</v>
      </c>
      <c r="O402" t="s">
        <v>531</v>
      </c>
      <c r="P402" t="s">
        <v>530</v>
      </c>
      <c r="Q402" s="5">
        <f t="shared" si="18"/>
        <v>1</v>
      </c>
      <c r="R402" s="8" t="str">
        <f t="shared" si="19"/>
        <v>2616009970489001</v>
      </c>
      <c r="S402" s="8" t="str">
        <f>VLOOKUP(R402,'RSU Provider 14-15'!Q:Q,1,)</f>
        <v>2616009970489001</v>
      </c>
      <c r="T402" s="8" t="e">
        <f>VLOOKUP(R402,#REF!,1,)</f>
        <v>#REF!</v>
      </c>
      <c r="U402" s="11" t="s">
        <v>817</v>
      </c>
      <c r="V402" s="8" t="e">
        <f>VLOOKUP(E402,#REF!,1,FALSE)</f>
        <v>#REF!</v>
      </c>
      <c r="W402" t="str">
        <f>VLOOKUP(R402,[2]Sheet1!$H$1:$H$65536,1,FALSE)</f>
        <v>2616009970489001</v>
      </c>
      <c r="Y402" t="str">
        <f t="shared" si="20"/>
        <v>MARY CARIOLA CHILDRENS CTR--Program Code: 9001</v>
      </c>
      <c r="Z402" s="9">
        <v>660806020000</v>
      </c>
      <c r="AA402" t="s">
        <v>531</v>
      </c>
      <c r="AB402" t="s">
        <v>531</v>
      </c>
    </row>
    <row r="403" spans="1:28" x14ac:dyDescent="0.25">
      <c r="A403" s="10">
        <v>4</v>
      </c>
      <c r="B403" s="10">
        <v>1516</v>
      </c>
      <c r="C403" s="10" t="s">
        <v>532</v>
      </c>
      <c r="D403" s="10">
        <v>20270</v>
      </c>
      <c r="E403" s="9">
        <v>261600997048</v>
      </c>
      <c r="F403" t="s">
        <v>407</v>
      </c>
      <c r="G403" t="s">
        <v>571</v>
      </c>
      <c r="I403" t="s">
        <v>818</v>
      </c>
      <c r="J403">
        <v>9100</v>
      </c>
      <c r="K403" t="s">
        <v>529</v>
      </c>
      <c r="L403" t="s">
        <v>531</v>
      </c>
      <c r="M403" t="s">
        <v>530</v>
      </c>
      <c r="N403" t="s">
        <v>530</v>
      </c>
      <c r="O403" t="s">
        <v>531</v>
      </c>
      <c r="P403" t="s">
        <v>530</v>
      </c>
      <c r="Q403" s="5">
        <f t="shared" si="18"/>
        <v>3</v>
      </c>
      <c r="R403" s="8" t="str">
        <f t="shared" si="19"/>
        <v>2616009970489100</v>
      </c>
      <c r="S403" s="8" t="str">
        <f>VLOOKUP(R403,'RSU Provider 14-15'!Q:Q,1,)</f>
        <v>2616009970489100</v>
      </c>
      <c r="T403" s="8" t="e">
        <f>VLOOKUP(R403,#REF!,1,)</f>
        <v>#REF!</v>
      </c>
      <c r="U403" s="11" t="s">
        <v>817</v>
      </c>
      <c r="V403" s="8" t="e">
        <f>VLOOKUP(E403,#REF!,1,FALSE)</f>
        <v>#REF!</v>
      </c>
      <c r="W403" t="str">
        <f>VLOOKUP(R403,[2]Sheet1!$H$1:$H$65536,1,FALSE)</f>
        <v>2616009970489100</v>
      </c>
      <c r="Y403" t="str">
        <f t="shared" si="20"/>
        <v>MARY CARIOLA CHILDRENS CTR--Program Code: 9100</v>
      </c>
      <c r="Z403" s="9">
        <v>660804020000</v>
      </c>
      <c r="AA403" t="s">
        <v>531</v>
      </c>
      <c r="AB403" t="s">
        <v>531</v>
      </c>
    </row>
    <row r="404" spans="1:28" x14ac:dyDescent="0.25">
      <c r="A404" s="10">
        <v>4</v>
      </c>
      <c r="B404" s="10">
        <v>1516</v>
      </c>
      <c r="C404" s="10" t="s">
        <v>532</v>
      </c>
      <c r="D404" s="10">
        <v>20270</v>
      </c>
      <c r="E404" s="9">
        <v>261600997048</v>
      </c>
      <c r="F404" t="s">
        <v>407</v>
      </c>
      <c r="G404" t="s">
        <v>571</v>
      </c>
      <c r="I404" t="s">
        <v>818</v>
      </c>
      <c r="J404">
        <v>9115</v>
      </c>
      <c r="K404" t="s">
        <v>529</v>
      </c>
      <c r="L404" t="s">
        <v>531</v>
      </c>
      <c r="M404" t="s">
        <v>530</v>
      </c>
      <c r="N404" t="s">
        <v>530</v>
      </c>
      <c r="O404" t="s">
        <v>531</v>
      </c>
      <c r="P404" t="s">
        <v>530</v>
      </c>
      <c r="Q404" s="5">
        <f t="shared" si="18"/>
        <v>3</v>
      </c>
      <c r="R404" s="8" t="str">
        <f t="shared" si="19"/>
        <v>2616009970489115</v>
      </c>
      <c r="S404" s="8" t="str">
        <f>VLOOKUP(R404,'RSU Provider 14-15'!Q:Q,1,)</f>
        <v>2616009970489115</v>
      </c>
      <c r="T404" s="8" t="e">
        <f>VLOOKUP(R404,#REF!,1,)</f>
        <v>#REF!</v>
      </c>
      <c r="U404" s="11" t="s">
        <v>817</v>
      </c>
      <c r="V404" s="8" t="e">
        <f>VLOOKUP(E404,#REF!,1,FALSE)</f>
        <v>#REF!</v>
      </c>
      <c r="W404" t="str">
        <f>VLOOKUP(R404,[2]Sheet1!$H$1:$H$65536,1,FALSE)</f>
        <v>2616009970489115</v>
      </c>
      <c r="Y404" t="str">
        <f t="shared" si="20"/>
        <v>MARY CARIOLA CHILDRENS CTR--Program Code: 9115</v>
      </c>
      <c r="Z404" s="9">
        <v>580410999391</v>
      </c>
      <c r="AA404" t="s">
        <v>531</v>
      </c>
      <c r="AB404" t="s">
        <v>531</v>
      </c>
    </row>
    <row r="405" spans="1:28" x14ac:dyDescent="0.25">
      <c r="A405" s="10">
        <v>4</v>
      </c>
      <c r="B405" s="10">
        <v>1516</v>
      </c>
      <c r="C405" s="10" t="s">
        <v>532</v>
      </c>
      <c r="D405" s="10">
        <v>86050</v>
      </c>
      <c r="E405" s="9">
        <v>580206175613</v>
      </c>
      <c r="F405" t="s">
        <v>355</v>
      </c>
      <c r="G405" t="s">
        <v>534</v>
      </c>
      <c r="I405" t="s">
        <v>818</v>
      </c>
      <c r="J405">
        <v>9021</v>
      </c>
      <c r="K405" t="s">
        <v>529</v>
      </c>
      <c r="L405" t="s">
        <v>530</v>
      </c>
      <c r="M405" t="s">
        <v>530</v>
      </c>
      <c r="N405" t="s">
        <v>531</v>
      </c>
      <c r="O405" t="s">
        <v>531</v>
      </c>
      <c r="P405" t="s">
        <v>530</v>
      </c>
      <c r="Q405" s="5">
        <f t="shared" si="18"/>
        <v>1</v>
      </c>
      <c r="R405" s="8" t="str">
        <f t="shared" si="19"/>
        <v>5802061756139021</v>
      </c>
      <c r="S405" s="8" t="str">
        <f>VLOOKUP(R405,'RSU Provider 14-15'!Q:Q,1,)</f>
        <v>5802061756139021</v>
      </c>
      <c r="T405" s="8" t="e">
        <f>VLOOKUP(R405,#REF!,1,)</f>
        <v>#REF!</v>
      </c>
      <c r="U405" s="11" t="s">
        <v>817</v>
      </c>
      <c r="V405" s="8" t="e">
        <f>VLOOKUP(E405,#REF!,1,FALSE)</f>
        <v>#REF!</v>
      </c>
      <c r="W405" t="str">
        <f>VLOOKUP(R405,[2]Sheet1!$H$1:$H$65536,1,FALSE)</f>
        <v>5802061756139021</v>
      </c>
      <c r="Y405" t="str">
        <f t="shared" si="20"/>
        <v>MARYHAVEN CTR OF HOPE--Program Code: 9021</v>
      </c>
      <c r="Z405" s="9">
        <v>400400997431</v>
      </c>
      <c r="AA405" t="s">
        <v>531</v>
      </c>
      <c r="AB405" t="s">
        <v>531</v>
      </c>
    </row>
    <row r="406" spans="1:28" x14ac:dyDescent="0.25">
      <c r="A406" s="10">
        <v>4</v>
      </c>
      <c r="B406" s="10">
        <v>1516</v>
      </c>
      <c r="C406" s="10" t="s">
        <v>527</v>
      </c>
      <c r="D406" s="10">
        <v>44990</v>
      </c>
      <c r="E406" s="9">
        <v>151102999844</v>
      </c>
      <c r="F406" t="s">
        <v>420</v>
      </c>
      <c r="G406" t="s">
        <v>540</v>
      </c>
      <c r="I406" t="s">
        <v>818</v>
      </c>
      <c r="J406">
        <v>9000</v>
      </c>
      <c r="K406" t="s">
        <v>529</v>
      </c>
      <c r="L406" t="s">
        <v>530</v>
      </c>
      <c r="M406" t="s">
        <v>530</v>
      </c>
      <c r="N406" t="s">
        <v>531</v>
      </c>
      <c r="O406" t="s">
        <v>531</v>
      </c>
      <c r="P406" t="s">
        <v>530</v>
      </c>
      <c r="Q406" s="5">
        <f t="shared" si="18"/>
        <v>1</v>
      </c>
      <c r="R406" s="8" t="str">
        <f t="shared" si="19"/>
        <v>1511029998449000</v>
      </c>
      <c r="S406" s="8" t="str">
        <f>VLOOKUP(R406,'RSU Provider 14-15'!Q:Q,1,)</f>
        <v>1511029998449000</v>
      </c>
      <c r="T406" s="8" t="e">
        <f>VLOOKUP(R406,#REF!,1,)</f>
        <v>#REF!</v>
      </c>
      <c r="U406" s="11" t="s">
        <v>817</v>
      </c>
      <c r="V406" s="8" t="e">
        <f>VLOOKUP(E406,#REF!,1,FALSE)</f>
        <v>#REF!</v>
      </c>
      <c r="W406" t="str">
        <f>VLOOKUP(R406,[2]Sheet1!$H$1:$H$65536,1,FALSE)</f>
        <v>1511029998449000</v>
      </c>
      <c r="Y406" t="str">
        <f t="shared" si="20"/>
        <v>MOUNTAIN LAKE ACAD--Program Code: 9000</v>
      </c>
      <c r="Z406" s="9">
        <v>400400997431</v>
      </c>
      <c r="AA406" t="s">
        <v>531</v>
      </c>
      <c r="AB406" t="s">
        <v>531</v>
      </c>
    </row>
    <row r="407" spans="1:28" x14ac:dyDescent="0.25">
      <c r="A407" s="10">
        <v>4</v>
      </c>
      <c r="B407" s="10">
        <v>1516</v>
      </c>
      <c r="C407" s="10" t="s">
        <v>527</v>
      </c>
      <c r="D407" s="10">
        <v>21700</v>
      </c>
      <c r="E407" s="9">
        <v>580410999391</v>
      </c>
      <c r="F407" t="s">
        <v>405</v>
      </c>
      <c r="G407" t="s">
        <v>563</v>
      </c>
      <c r="I407" t="s">
        <v>818</v>
      </c>
      <c r="J407">
        <v>9000</v>
      </c>
      <c r="K407" t="s">
        <v>529</v>
      </c>
      <c r="L407" t="s">
        <v>530</v>
      </c>
      <c r="M407" t="s">
        <v>530</v>
      </c>
      <c r="N407" t="s">
        <v>531</v>
      </c>
      <c r="O407" t="s">
        <v>531</v>
      </c>
      <c r="P407" t="s">
        <v>530</v>
      </c>
      <c r="Q407" s="5">
        <f t="shared" si="18"/>
        <v>1</v>
      </c>
      <c r="R407" s="8" t="str">
        <f t="shared" si="19"/>
        <v>5804109993919000</v>
      </c>
      <c r="S407" s="8" t="str">
        <f>VLOOKUP(R407,'RSU Provider 14-15'!Q:Q,1,)</f>
        <v>5804109993919000</v>
      </c>
      <c r="T407" s="8" t="e">
        <f>VLOOKUP(R407,#REF!,1,)</f>
        <v>#REF!</v>
      </c>
      <c r="U407" s="11" t="s">
        <v>817</v>
      </c>
      <c r="V407" s="8" t="e">
        <f>VLOOKUP(E407,#REF!,1,FALSE)</f>
        <v>#REF!</v>
      </c>
      <c r="W407" t="str">
        <f>VLOOKUP(R407,[2]Sheet1!$H$1:$H$65536,1,FALSE)</f>
        <v>5804109993919000</v>
      </c>
      <c r="Y407" t="str">
        <f t="shared" si="20"/>
        <v>NASSAU/SUFFOLK SVCS-AUTISTIC--Program Code: 9000</v>
      </c>
      <c r="Z407" s="9">
        <v>580212880021</v>
      </c>
      <c r="AA407" t="s">
        <v>531</v>
      </c>
      <c r="AB407" t="s">
        <v>531</v>
      </c>
    </row>
    <row r="408" spans="1:28" x14ac:dyDescent="0.25">
      <c r="A408" s="10">
        <v>4</v>
      </c>
      <c r="B408" s="10">
        <v>1516</v>
      </c>
      <c r="C408" s="10" t="s">
        <v>527</v>
      </c>
      <c r="D408" s="10">
        <v>11110</v>
      </c>
      <c r="E408" s="9">
        <v>400400997431</v>
      </c>
      <c r="F408" t="s">
        <v>579</v>
      </c>
      <c r="G408" t="s">
        <v>542</v>
      </c>
      <c r="I408" t="s">
        <v>818</v>
      </c>
      <c r="J408">
        <v>9000</v>
      </c>
      <c r="K408" t="s">
        <v>529</v>
      </c>
      <c r="L408" t="s">
        <v>530</v>
      </c>
      <c r="M408" t="s">
        <v>530</v>
      </c>
      <c r="N408" t="s">
        <v>531</v>
      </c>
      <c r="O408" t="s">
        <v>531</v>
      </c>
      <c r="P408" t="s">
        <v>530</v>
      </c>
      <c r="Q408" s="5">
        <f t="shared" si="18"/>
        <v>1</v>
      </c>
      <c r="R408" s="8" t="str">
        <f t="shared" si="19"/>
        <v>4004009974319000</v>
      </c>
      <c r="S408" s="8" t="str">
        <f>VLOOKUP(R408,'RSU Provider 14-15'!Q:Q,1,)</f>
        <v>4004009974319000</v>
      </c>
      <c r="T408" s="8" t="e">
        <f>VLOOKUP(R408,#REF!,1,)</f>
        <v>#REF!</v>
      </c>
      <c r="U408" s="11" t="s">
        <v>817</v>
      </c>
      <c r="V408" s="8" t="e">
        <f>VLOOKUP(E408,#REF!,1,FALSE)</f>
        <v>#REF!</v>
      </c>
      <c r="W408" t="str">
        <f>VLOOKUP(R408,[2]Sheet1!$H$1:$H$65536,1,FALSE)</f>
        <v>4004009974319000</v>
      </c>
      <c r="Y408" t="str">
        <f t="shared" si="20"/>
        <v>NEW DIRECTIONS YOUTH &amp; FAMIL--Program Code: 9000</v>
      </c>
      <c r="Z408" s="9">
        <v>580212880021</v>
      </c>
      <c r="AA408" t="s">
        <v>531</v>
      </c>
      <c r="AB408" t="s">
        <v>531</v>
      </c>
    </row>
    <row r="409" spans="1:28" x14ac:dyDescent="0.25">
      <c r="A409" s="10">
        <v>4</v>
      </c>
      <c r="B409" s="10">
        <v>1516</v>
      </c>
      <c r="C409" s="10" t="s">
        <v>527</v>
      </c>
      <c r="D409" s="10">
        <v>11110</v>
      </c>
      <c r="E409" s="9">
        <v>400400997431</v>
      </c>
      <c r="F409" t="s">
        <v>579</v>
      </c>
      <c r="G409" t="s">
        <v>542</v>
      </c>
      <c r="I409" t="s">
        <v>818</v>
      </c>
      <c r="J409">
        <v>9100</v>
      </c>
      <c r="K409" t="s">
        <v>529</v>
      </c>
      <c r="L409" t="s">
        <v>531</v>
      </c>
      <c r="M409" t="s">
        <v>530</v>
      </c>
      <c r="N409" t="s">
        <v>530</v>
      </c>
      <c r="O409" t="s">
        <v>531</v>
      </c>
      <c r="P409" t="s">
        <v>530</v>
      </c>
      <c r="Q409" s="5">
        <f t="shared" si="18"/>
        <v>3</v>
      </c>
      <c r="R409" s="8" t="str">
        <f t="shared" si="19"/>
        <v>4004009974319100</v>
      </c>
      <c r="S409" s="8" t="str">
        <f>VLOOKUP(R409,'RSU Provider 14-15'!Q:Q,1,)</f>
        <v>4004009974319100</v>
      </c>
      <c r="T409" s="8" t="e">
        <f>VLOOKUP(R409,#REF!,1,)</f>
        <v>#REF!</v>
      </c>
      <c r="U409" s="11" t="s">
        <v>817</v>
      </c>
      <c r="V409" s="8" t="e">
        <f>VLOOKUP(E409,#REF!,1,FALSE)</f>
        <v>#REF!</v>
      </c>
      <c r="W409" t="str">
        <f>VLOOKUP(R409,[2]Sheet1!$H$1:$H$65536,1,FALSE)</f>
        <v>4004009974319100</v>
      </c>
      <c r="Y409" t="str">
        <f t="shared" si="20"/>
        <v>NEW DIRECTIONS YOUTH &amp; FAMIL--Program Code: 9100</v>
      </c>
      <c r="Z409" s="9">
        <v>580212880021</v>
      </c>
      <c r="AA409" t="s">
        <v>531</v>
      </c>
      <c r="AB409" t="s">
        <v>531</v>
      </c>
    </row>
    <row r="410" spans="1:28" x14ac:dyDescent="0.25">
      <c r="A410" s="10">
        <v>4</v>
      </c>
      <c r="B410" s="10">
        <v>1516</v>
      </c>
      <c r="C410" s="10" t="s">
        <v>527</v>
      </c>
      <c r="D410" s="10">
        <v>12980</v>
      </c>
      <c r="E410" s="9">
        <v>580212880021</v>
      </c>
      <c r="F410" t="s">
        <v>450</v>
      </c>
      <c r="G410" t="s">
        <v>534</v>
      </c>
      <c r="I410" t="s">
        <v>818</v>
      </c>
      <c r="J410">
        <v>9100</v>
      </c>
      <c r="K410" t="s">
        <v>529</v>
      </c>
      <c r="L410" t="s">
        <v>531</v>
      </c>
      <c r="M410" t="s">
        <v>530</v>
      </c>
      <c r="N410" t="s">
        <v>530</v>
      </c>
      <c r="O410" t="s">
        <v>531</v>
      </c>
      <c r="P410" t="s">
        <v>530</v>
      </c>
      <c r="Q410" s="5">
        <f t="shared" si="18"/>
        <v>3</v>
      </c>
      <c r="R410" s="8" t="str">
        <f t="shared" si="19"/>
        <v>5802128800219100</v>
      </c>
      <c r="S410" s="8" t="str">
        <f>VLOOKUP(R410,'RSU Provider 14-15'!Q:Q,1,)</f>
        <v>5802128800219100</v>
      </c>
      <c r="T410" s="8" t="e">
        <f>VLOOKUP(R410,#REF!,1,)</f>
        <v>#REF!</v>
      </c>
      <c r="U410" s="11" t="s">
        <v>817</v>
      </c>
      <c r="V410" s="8" t="e">
        <f>VLOOKUP(E410,#REF!,1,FALSE)</f>
        <v>#REF!</v>
      </c>
      <c r="W410" t="str">
        <f>VLOOKUP(R410,[2]Sheet1!$H$1:$H$65536,1,FALSE)</f>
        <v>5802128800219100</v>
      </c>
      <c r="Y410" t="str">
        <f t="shared" si="20"/>
        <v>NEW INTERDISCIPLINARY SCHOOL--Program Code: 9100</v>
      </c>
      <c r="Z410" s="9">
        <v>580212880021</v>
      </c>
      <c r="AA410" t="s">
        <v>531</v>
      </c>
      <c r="AB410" t="s">
        <v>531</v>
      </c>
    </row>
    <row r="411" spans="1:28" x14ac:dyDescent="0.25">
      <c r="A411" s="10">
        <v>4</v>
      </c>
      <c r="B411" s="10">
        <v>1516</v>
      </c>
      <c r="C411" s="10" t="s">
        <v>527</v>
      </c>
      <c r="D411" s="10">
        <v>12980</v>
      </c>
      <c r="E411" s="9">
        <v>580212880021</v>
      </c>
      <c r="F411" t="s">
        <v>450</v>
      </c>
      <c r="G411" t="s">
        <v>534</v>
      </c>
      <c r="I411" t="s">
        <v>818</v>
      </c>
      <c r="J411">
        <v>9101</v>
      </c>
      <c r="K411" t="s">
        <v>529</v>
      </c>
      <c r="L411" t="s">
        <v>531</v>
      </c>
      <c r="M411" t="s">
        <v>530</v>
      </c>
      <c r="N411" t="s">
        <v>530</v>
      </c>
      <c r="O411" t="s">
        <v>531</v>
      </c>
      <c r="P411" t="s">
        <v>530</v>
      </c>
      <c r="Q411" s="5">
        <f t="shared" si="18"/>
        <v>3</v>
      </c>
      <c r="R411" s="8" t="str">
        <f t="shared" si="19"/>
        <v>5802128800219101</v>
      </c>
      <c r="S411" s="8" t="str">
        <f>VLOOKUP(R411,'RSU Provider 14-15'!Q:Q,1,)</f>
        <v>5802128800219101</v>
      </c>
      <c r="T411" s="8" t="e">
        <f>VLOOKUP(R411,#REF!,1,)</f>
        <v>#REF!</v>
      </c>
      <c r="U411" s="11" t="s">
        <v>817</v>
      </c>
      <c r="V411" s="8" t="e">
        <f>VLOOKUP(E411,#REF!,1,FALSE)</f>
        <v>#REF!</v>
      </c>
      <c r="W411" t="str">
        <f>VLOOKUP(R411,[2]Sheet1!$H$1:$H$65536,1,FALSE)</f>
        <v>5802128800219101</v>
      </c>
      <c r="Y411" t="str">
        <f t="shared" si="20"/>
        <v>NEW INTERDISCIPLINARY SCHOOL--Program Code: 9101</v>
      </c>
      <c r="Z411" s="9">
        <v>320700996063</v>
      </c>
      <c r="AA411" t="s">
        <v>531</v>
      </c>
      <c r="AB411" t="s">
        <v>531</v>
      </c>
    </row>
    <row r="412" spans="1:28" x14ac:dyDescent="0.25">
      <c r="A412" s="10">
        <v>4</v>
      </c>
      <c r="B412" s="10">
        <v>1516</v>
      </c>
      <c r="C412" s="10" t="s">
        <v>527</v>
      </c>
      <c r="D412" s="10">
        <v>12980</v>
      </c>
      <c r="E412" s="9">
        <v>580212880021</v>
      </c>
      <c r="F412" t="s">
        <v>450</v>
      </c>
      <c r="G412" t="s">
        <v>534</v>
      </c>
      <c r="I412" t="s">
        <v>818</v>
      </c>
      <c r="J412">
        <v>9115</v>
      </c>
      <c r="K412" t="s">
        <v>529</v>
      </c>
      <c r="L412" t="s">
        <v>531</v>
      </c>
      <c r="M412" t="s">
        <v>530</v>
      </c>
      <c r="N412" t="s">
        <v>530</v>
      </c>
      <c r="O412" t="s">
        <v>531</v>
      </c>
      <c r="P412" t="s">
        <v>530</v>
      </c>
      <c r="Q412" s="5">
        <f t="shared" si="18"/>
        <v>3</v>
      </c>
      <c r="R412" s="8" t="str">
        <f t="shared" si="19"/>
        <v>5802128800219115</v>
      </c>
      <c r="S412" s="8" t="str">
        <f>VLOOKUP(R412,'RSU Provider 14-15'!Q:Q,1,)</f>
        <v>5802128800219115</v>
      </c>
      <c r="T412" s="8" t="e">
        <f>VLOOKUP(R412,#REF!,1,)</f>
        <v>#REF!</v>
      </c>
      <c r="U412" s="11" t="s">
        <v>817</v>
      </c>
      <c r="V412" s="8" t="e">
        <f>VLOOKUP(E412,#REF!,1,FALSE)</f>
        <v>#REF!</v>
      </c>
      <c r="W412" t="str">
        <f>VLOOKUP(R412,[2]Sheet1!$H$1:$H$65536,1,FALSE)</f>
        <v>5802128800219115</v>
      </c>
      <c r="Y412" t="str">
        <f t="shared" si="20"/>
        <v>NEW INTERDISCIPLINARY SCHOOL--Program Code: 9115</v>
      </c>
      <c r="Z412" s="9">
        <v>310200880033</v>
      </c>
      <c r="AA412" t="s">
        <v>531</v>
      </c>
      <c r="AB412" t="s">
        <v>531</v>
      </c>
    </row>
    <row r="413" spans="1:28" x14ac:dyDescent="0.25">
      <c r="A413" s="10">
        <v>4</v>
      </c>
      <c r="B413" s="10">
        <v>1516</v>
      </c>
      <c r="C413" s="10" t="s">
        <v>527</v>
      </c>
      <c r="D413" s="10">
        <v>12980</v>
      </c>
      <c r="E413" s="9">
        <v>580212880021</v>
      </c>
      <c r="F413" t="s">
        <v>450</v>
      </c>
      <c r="G413" t="s">
        <v>534</v>
      </c>
      <c r="I413" t="s">
        <v>818</v>
      </c>
      <c r="J413">
        <v>9165</v>
      </c>
      <c r="K413" t="s">
        <v>529</v>
      </c>
      <c r="L413" t="s">
        <v>531</v>
      </c>
      <c r="M413" t="s">
        <v>530</v>
      </c>
      <c r="N413" t="s">
        <v>530</v>
      </c>
      <c r="O413" t="s">
        <v>530</v>
      </c>
      <c r="P413" t="s">
        <v>531</v>
      </c>
      <c r="Q413" s="5">
        <f t="shared" si="18"/>
        <v>4</v>
      </c>
      <c r="R413" s="8" t="str">
        <f t="shared" si="19"/>
        <v>5802128800219165</v>
      </c>
      <c r="S413" s="8" t="str">
        <f>VLOOKUP(R413,'RSU Provider 14-15'!Q:Q,1,)</f>
        <v>5802128800219165</v>
      </c>
      <c r="T413" s="8" t="e">
        <f>VLOOKUP(R413,#REF!,1,)</f>
        <v>#REF!</v>
      </c>
      <c r="U413" s="11" t="s">
        <v>817</v>
      </c>
      <c r="V413" s="8" t="e">
        <f>VLOOKUP(E413,#REF!,1,FALSE)</f>
        <v>#REF!</v>
      </c>
      <c r="W413" t="str">
        <f>VLOOKUP(R413,[2]Sheet1!$H$1:$H$65536,1,FALSE)</f>
        <v>5802128800219165</v>
      </c>
      <c r="Y413" t="str">
        <f t="shared" si="20"/>
        <v>NEW INTERDISCIPLINARY SCHOOL--Program Code: 9165</v>
      </c>
      <c r="Z413" s="9">
        <v>520302880031</v>
      </c>
      <c r="AA413" t="s">
        <v>531</v>
      </c>
      <c r="AB413" t="s">
        <v>531</v>
      </c>
    </row>
    <row r="414" spans="1:28" x14ac:dyDescent="0.25">
      <c r="A414" s="10">
        <v>4</v>
      </c>
      <c r="B414" s="10">
        <v>1516</v>
      </c>
      <c r="C414" s="10" t="s">
        <v>527</v>
      </c>
      <c r="D414" s="10">
        <v>45750</v>
      </c>
      <c r="E414" s="9">
        <v>320700996063</v>
      </c>
      <c r="F414" t="s">
        <v>422</v>
      </c>
      <c r="G414" t="s">
        <v>563</v>
      </c>
      <c r="I414" t="s">
        <v>818</v>
      </c>
      <c r="J414">
        <v>9000</v>
      </c>
      <c r="K414" t="s">
        <v>529</v>
      </c>
      <c r="L414" t="s">
        <v>530</v>
      </c>
      <c r="M414" t="s">
        <v>530</v>
      </c>
      <c r="N414" t="s">
        <v>531</v>
      </c>
      <c r="O414" t="s">
        <v>531</v>
      </c>
      <c r="P414" t="s">
        <v>530</v>
      </c>
      <c r="Q414" s="5">
        <f t="shared" si="18"/>
        <v>1</v>
      </c>
      <c r="R414" s="8" t="str">
        <f t="shared" si="19"/>
        <v>3207009960639000</v>
      </c>
      <c r="S414" s="8" t="str">
        <f>VLOOKUP(R414,'RSU Provider 14-15'!Q:Q,1,)</f>
        <v>3207009960639000</v>
      </c>
      <c r="T414" s="8" t="e">
        <f>VLOOKUP(R414,#REF!,1,)</f>
        <v>#REF!</v>
      </c>
      <c r="U414" s="11" t="s">
        <v>817</v>
      </c>
      <c r="V414" s="8" t="e">
        <f>VLOOKUP(E414,#REF!,1,FALSE)</f>
        <v>#REF!</v>
      </c>
      <c r="W414" t="str">
        <f>VLOOKUP(R414,[2]Sheet1!$H$1:$H$65536,1,FALSE)</f>
        <v>3207009960639000</v>
      </c>
      <c r="Y414" t="str">
        <f t="shared" si="20"/>
        <v>NEW LIFE SCHOOL (THE)--Program Code: 9000</v>
      </c>
      <c r="Z414" s="9">
        <v>520302880031</v>
      </c>
      <c r="AA414" t="s">
        <v>531</v>
      </c>
      <c r="AB414" t="s">
        <v>531</v>
      </c>
    </row>
    <row r="415" spans="1:28" x14ac:dyDescent="0.25">
      <c r="A415" s="10">
        <v>4</v>
      </c>
      <c r="B415" s="10">
        <v>1516</v>
      </c>
      <c r="C415" s="10" t="s">
        <v>527</v>
      </c>
      <c r="D415" s="10">
        <v>27050</v>
      </c>
      <c r="E415" s="9">
        <v>310200880033</v>
      </c>
      <c r="F415" t="s">
        <v>651</v>
      </c>
      <c r="G415" t="s">
        <v>542</v>
      </c>
      <c r="I415" t="s">
        <v>818</v>
      </c>
      <c r="J415">
        <v>9100</v>
      </c>
      <c r="K415" t="s">
        <v>529</v>
      </c>
      <c r="L415" t="s">
        <v>531</v>
      </c>
      <c r="M415" t="s">
        <v>530</v>
      </c>
      <c r="N415" t="s">
        <v>530</v>
      </c>
      <c r="O415" t="s">
        <v>531</v>
      </c>
      <c r="P415" t="s">
        <v>530</v>
      </c>
      <c r="Q415" s="5">
        <f t="shared" si="18"/>
        <v>3</v>
      </c>
      <c r="R415" s="8" t="str">
        <f t="shared" si="19"/>
        <v>3102008800339100</v>
      </c>
      <c r="S415" s="8" t="str">
        <f>VLOOKUP(R415,'RSU Provider 14-15'!Q:Q,1,)</f>
        <v>3102008800339100</v>
      </c>
      <c r="T415" s="8" t="e">
        <f>VLOOKUP(R415,#REF!,1,)</f>
        <v>#REF!</v>
      </c>
      <c r="U415" s="11" t="s">
        <v>817</v>
      </c>
      <c r="V415" s="8" t="e">
        <f>VLOOKUP(E415,#REF!,1,FALSE)</f>
        <v>#REF!</v>
      </c>
      <c r="W415" t="str">
        <f>VLOOKUP(R415,[2]Sheet1!$H$1:$H$65536,1,FALSE)</f>
        <v>3102008800339100</v>
      </c>
      <c r="Y415" t="str">
        <f t="shared" si="20"/>
        <v>NEW YORK CENTER FOR CHILD DE--Program Code: 9100</v>
      </c>
      <c r="Z415" s="9">
        <v>261701998567</v>
      </c>
      <c r="AA415" t="s">
        <v>531</v>
      </c>
      <c r="AB415" t="s">
        <v>531</v>
      </c>
    </row>
    <row r="416" spans="1:28" x14ac:dyDescent="0.25">
      <c r="A416" s="10">
        <v>4</v>
      </c>
      <c r="B416" s="10">
        <v>1516</v>
      </c>
      <c r="C416" s="10" t="s">
        <v>527</v>
      </c>
      <c r="D416" s="10">
        <v>13000</v>
      </c>
      <c r="E416" s="9">
        <v>520302880031</v>
      </c>
      <c r="F416" t="s">
        <v>453</v>
      </c>
      <c r="G416" t="s">
        <v>596</v>
      </c>
      <c r="I416" t="s">
        <v>818</v>
      </c>
      <c r="J416">
        <v>9102</v>
      </c>
      <c r="K416" t="s">
        <v>529</v>
      </c>
      <c r="L416" t="s">
        <v>531</v>
      </c>
      <c r="M416" t="s">
        <v>530</v>
      </c>
      <c r="N416" t="s">
        <v>530</v>
      </c>
      <c r="O416" t="s">
        <v>531</v>
      </c>
      <c r="P416" t="s">
        <v>530</v>
      </c>
      <c r="Q416" s="5">
        <f t="shared" si="18"/>
        <v>3</v>
      </c>
      <c r="R416" s="8" t="str">
        <f t="shared" si="19"/>
        <v>5203028800319102</v>
      </c>
      <c r="S416" s="8" t="str">
        <f>VLOOKUP(R416,'RSU Provider 14-15'!Q:Q,1,)</f>
        <v>5203028800319102</v>
      </c>
      <c r="T416" s="8" t="e">
        <f>VLOOKUP(R416,#REF!,1,)</f>
        <v>#REF!</v>
      </c>
      <c r="U416" s="11" t="s">
        <v>817</v>
      </c>
      <c r="V416" s="8" t="e">
        <f>VLOOKUP(E416,#REF!,1,FALSE)</f>
        <v>#REF!</v>
      </c>
      <c r="W416" t="str">
        <f>VLOOKUP(R416,[2]Sheet1!$H$1:$H$65536,1,FALSE)</f>
        <v>5203028800319102</v>
      </c>
      <c r="Y416" t="str">
        <f t="shared" si="20"/>
        <v>NEWMEADOW, INC.--Program Code: 9102</v>
      </c>
      <c r="Z416" s="9">
        <v>800000058077</v>
      </c>
      <c r="AA416" t="s">
        <v>531</v>
      </c>
      <c r="AB416" t="s">
        <v>531</v>
      </c>
    </row>
    <row r="417" spans="1:28" x14ac:dyDescent="0.25">
      <c r="A417" s="10">
        <v>4</v>
      </c>
      <c r="B417" s="10">
        <v>1516</v>
      </c>
      <c r="C417" s="10" t="s">
        <v>527</v>
      </c>
      <c r="D417" s="10">
        <v>13000</v>
      </c>
      <c r="E417" s="9">
        <v>520302880031</v>
      </c>
      <c r="F417" t="s">
        <v>453</v>
      </c>
      <c r="G417" t="s">
        <v>596</v>
      </c>
      <c r="I417" t="s">
        <v>818</v>
      </c>
      <c r="J417">
        <v>9160</v>
      </c>
      <c r="K417" t="s">
        <v>529</v>
      </c>
      <c r="L417" t="s">
        <v>531</v>
      </c>
      <c r="M417" t="s">
        <v>530</v>
      </c>
      <c r="N417" t="s">
        <v>530</v>
      </c>
      <c r="O417" t="s">
        <v>530</v>
      </c>
      <c r="P417" t="s">
        <v>531</v>
      </c>
      <c r="Q417" s="5">
        <f t="shared" si="18"/>
        <v>4</v>
      </c>
      <c r="R417" s="8" t="str">
        <f t="shared" si="19"/>
        <v>5203028800319160</v>
      </c>
      <c r="S417" s="8" t="str">
        <f>VLOOKUP(R417,'RSU Provider 14-15'!Q:Q,1,)</f>
        <v>5203028800319160</v>
      </c>
      <c r="T417" s="8" t="e">
        <f>VLOOKUP(R417,#REF!,1,)</f>
        <v>#REF!</v>
      </c>
      <c r="U417" s="11" t="s">
        <v>817</v>
      </c>
      <c r="V417" s="8" t="e">
        <f>VLOOKUP(E417,#REF!,1,FALSE)</f>
        <v>#REF!</v>
      </c>
      <c r="W417" t="str">
        <f>VLOOKUP(R417,[2]Sheet1!$H$1:$H$65536,1,FALSE)</f>
        <v>5203028800319160</v>
      </c>
      <c r="Y417" t="str">
        <f t="shared" si="20"/>
        <v>NEWMEADOW, INC.--Program Code: 9160</v>
      </c>
      <c r="Z417" s="9">
        <v>800000058077</v>
      </c>
      <c r="AA417" t="s">
        <v>531</v>
      </c>
      <c r="AB417" t="s">
        <v>531</v>
      </c>
    </row>
    <row r="418" spans="1:28" x14ac:dyDescent="0.25">
      <c r="A418" s="10">
        <v>4</v>
      </c>
      <c r="B418" s="10">
        <v>1516</v>
      </c>
      <c r="C418" s="10" t="s">
        <v>527</v>
      </c>
      <c r="D418" s="10">
        <v>11540</v>
      </c>
      <c r="E418" s="9">
        <v>261701998567</v>
      </c>
      <c r="F418" t="s">
        <v>408</v>
      </c>
      <c r="G418" t="s">
        <v>562</v>
      </c>
      <c r="I418" t="s">
        <v>818</v>
      </c>
      <c r="J418">
        <v>9000</v>
      </c>
      <c r="K418" t="s">
        <v>529</v>
      </c>
      <c r="L418" t="s">
        <v>530</v>
      </c>
      <c r="M418" t="s">
        <v>530</v>
      </c>
      <c r="N418" t="s">
        <v>531</v>
      </c>
      <c r="O418" t="s">
        <v>531</v>
      </c>
      <c r="P418" t="s">
        <v>530</v>
      </c>
      <c r="Q418" s="5">
        <f t="shared" si="18"/>
        <v>1</v>
      </c>
      <c r="R418" s="8" t="str">
        <f t="shared" si="19"/>
        <v>2617019985679000</v>
      </c>
      <c r="S418" s="8" t="str">
        <f>VLOOKUP(R418,'RSU Provider 14-15'!Q:Q,1,)</f>
        <v>2617019985679000</v>
      </c>
      <c r="T418" s="8" t="e">
        <f>VLOOKUP(R418,#REF!,1,)</f>
        <v>#REF!</v>
      </c>
      <c r="U418" s="11" t="s">
        <v>817</v>
      </c>
      <c r="V418" s="8" t="e">
        <f>VLOOKUP(E418,#REF!,1,FALSE)</f>
        <v>#REF!</v>
      </c>
      <c r="W418" t="str">
        <f>VLOOKUP(R418,[2]Sheet1!$H$1:$H$65536,1,FALSE)</f>
        <v>2617019985679000</v>
      </c>
      <c r="Y418" t="str">
        <f t="shared" si="20"/>
        <v>NORMAN HOWARD SCHOOL--Program Code: 9000</v>
      </c>
      <c r="Z418" s="9">
        <v>530600998000</v>
      </c>
      <c r="AA418" t="s">
        <v>531</v>
      </c>
      <c r="AB418" t="s">
        <v>531</v>
      </c>
    </row>
    <row r="419" spans="1:28" x14ac:dyDescent="0.25">
      <c r="A419" s="10">
        <v>4</v>
      </c>
      <c r="B419" s="10">
        <v>1516</v>
      </c>
      <c r="C419" s="10" t="s">
        <v>527</v>
      </c>
      <c r="D419" s="10">
        <v>13050</v>
      </c>
      <c r="E419" s="9">
        <v>530600998000</v>
      </c>
      <c r="F419" t="s">
        <v>580</v>
      </c>
      <c r="G419" t="s">
        <v>538</v>
      </c>
      <c r="I419" t="s">
        <v>818</v>
      </c>
      <c r="J419">
        <v>9002</v>
      </c>
      <c r="K419" t="s">
        <v>529</v>
      </c>
      <c r="L419" t="s">
        <v>530</v>
      </c>
      <c r="M419" t="s">
        <v>530</v>
      </c>
      <c r="N419" t="s">
        <v>531</v>
      </c>
      <c r="O419" t="s">
        <v>531</v>
      </c>
      <c r="P419" t="s">
        <v>530</v>
      </c>
      <c r="Q419" s="5">
        <f t="shared" si="18"/>
        <v>1</v>
      </c>
      <c r="R419" s="8" t="str">
        <f t="shared" si="19"/>
        <v>5306009980009002</v>
      </c>
      <c r="S419" s="8" t="str">
        <f>VLOOKUP(R419,'RSU Provider 14-15'!Q:Q,1,)</f>
        <v>5306009980009002</v>
      </c>
      <c r="T419" s="8" t="e">
        <f>VLOOKUP(R419,#REF!,1,)</f>
        <v>#REF!</v>
      </c>
      <c r="U419" s="11" t="s">
        <v>817</v>
      </c>
      <c r="V419" s="8" t="e">
        <f>VLOOKUP(E419,#REF!,1,FALSE)</f>
        <v>#REF!</v>
      </c>
      <c r="W419" t="str">
        <f>VLOOKUP(R419,[2]Sheet1!$H$1:$H$65536,1,FALSE)</f>
        <v>5306009980009002</v>
      </c>
      <c r="Y419" t="str">
        <f t="shared" si="20"/>
        <v>NORTHEAST PARENT &amp; CHILD SOC--Program Code: 9002</v>
      </c>
      <c r="Z419" s="9">
        <v>310400998072</v>
      </c>
      <c r="AA419" t="s">
        <v>531</v>
      </c>
      <c r="AB419" t="s">
        <v>531</v>
      </c>
    </row>
    <row r="420" spans="1:28" x14ac:dyDescent="0.25">
      <c r="A420" s="10">
        <v>4</v>
      </c>
      <c r="B420" s="10">
        <v>1516</v>
      </c>
      <c r="C420" s="10" t="s">
        <v>527</v>
      </c>
      <c r="D420" s="10">
        <v>18260</v>
      </c>
      <c r="E420" s="9">
        <v>310400998072</v>
      </c>
      <c r="F420" t="s">
        <v>345</v>
      </c>
      <c r="G420" t="s">
        <v>556</v>
      </c>
      <c r="I420" t="s">
        <v>818</v>
      </c>
      <c r="J420">
        <v>9000</v>
      </c>
      <c r="K420" t="s">
        <v>529</v>
      </c>
      <c r="L420" t="s">
        <v>530</v>
      </c>
      <c r="M420" t="s">
        <v>530</v>
      </c>
      <c r="N420" t="s">
        <v>531</v>
      </c>
      <c r="O420" t="s">
        <v>531</v>
      </c>
      <c r="P420" t="s">
        <v>530</v>
      </c>
      <c r="Q420" s="5">
        <f t="shared" si="18"/>
        <v>1</v>
      </c>
      <c r="R420" s="8" t="str">
        <f t="shared" si="19"/>
        <v>3104009980729000</v>
      </c>
      <c r="S420" s="8" t="str">
        <f>VLOOKUP(R420,'RSU Provider 14-15'!Q:Q,1,)</f>
        <v>3104009980729000</v>
      </c>
      <c r="T420" s="8" t="e">
        <f>VLOOKUP(R420,#REF!,1,)</f>
        <v>#REF!</v>
      </c>
      <c r="U420" s="11" t="s">
        <v>817</v>
      </c>
      <c r="V420" s="8" t="e">
        <f>VLOOKUP(E420,#REF!,1,FALSE)</f>
        <v>#REF!</v>
      </c>
      <c r="W420" t="str">
        <f>VLOOKUP(R420,[2]Sheet1!$H$1:$H$65536,1,FALSE)</f>
        <v>3104009980729000</v>
      </c>
      <c r="Y420" t="str">
        <f t="shared" si="20"/>
        <v>NORTHSIDE CTR DAY SCHOOL--Program Code: 9000</v>
      </c>
      <c r="Z420" s="9">
        <v>310400998072</v>
      </c>
      <c r="AA420" t="s">
        <v>531</v>
      </c>
      <c r="AB420" t="s">
        <v>531</v>
      </c>
    </row>
    <row r="421" spans="1:28" x14ac:dyDescent="0.25">
      <c r="A421" s="10">
        <v>4</v>
      </c>
      <c r="B421" s="10">
        <v>1516</v>
      </c>
      <c r="C421" s="10" t="s">
        <v>527</v>
      </c>
      <c r="D421" s="10">
        <v>18260</v>
      </c>
      <c r="E421" s="9">
        <v>310400998072</v>
      </c>
      <c r="F421" t="s">
        <v>345</v>
      </c>
      <c r="G421" t="s">
        <v>556</v>
      </c>
      <c r="I421" t="s">
        <v>818</v>
      </c>
      <c r="J421">
        <v>9100</v>
      </c>
      <c r="K421" t="s">
        <v>529</v>
      </c>
      <c r="L421" t="s">
        <v>531</v>
      </c>
      <c r="M421" t="s">
        <v>530</v>
      </c>
      <c r="N421" t="s">
        <v>530</v>
      </c>
      <c r="O421" t="s">
        <v>531</v>
      </c>
      <c r="P421" t="s">
        <v>530</v>
      </c>
      <c r="Q421" s="5">
        <f t="shared" si="18"/>
        <v>3</v>
      </c>
      <c r="R421" s="8" t="str">
        <f t="shared" si="19"/>
        <v>3104009980729100</v>
      </c>
      <c r="S421" s="8" t="str">
        <f>VLOOKUP(R421,'RSU Provider 14-15'!Q:Q,1,)</f>
        <v>3104009980729100</v>
      </c>
      <c r="T421" s="8" t="e">
        <f>VLOOKUP(R421,#REF!,1,)</f>
        <v>#REF!</v>
      </c>
      <c r="U421" s="11" t="s">
        <v>817</v>
      </c>
      <c r="V421" s="8" t="e">
        <f>VLOOKUP(E421,#REF!,1,FALSE)</f>
        <v>#REF!</v>
      </c>
      <c r="W421" t="str">
        <f>VLOOKUP(R421,[2]Sheet1!$H$1:$H$65536,1,FALSE)</f>
        <v>3104009980729100</v>
      </c>
      <c r="Y421" t="str">
        <f t="shared" si="20"/>
        <v>NORTHSIDE CTR DAY SCHOOL--Program Code: 9100</v>
      </c>
      <c r="Z421" s="9">
        <v>310400998072</v>
      </c>
      <c r="AA421" t="s">
        <v>531</v>
      </c>
      <c r="AB421" t="s">
        <v>531</v>
      </c>
    </row>
    <row r="422" spans="1:28" x14ac:dyDescent="0.25">
      <c r="A422" s="10">
        <v>4</v>
      </c>
      <c r="B422" s="10">
        <v>1516</v>
      </c>
      <c r="C422" s="10" t="s">
        <v>527</v>
      </c>
      <c r="D422" s="10">
        <v>18260</v>
      </c>
      <c r="E422" s="9">
        <v>310400998072</v>
      </c>
      <c r="F422" t="s">
        <v>345</v>
      </c>
      <c r="G422" t="s">
        <v>556</v>
      </c>
      <c r="I422" t="s">
        <v>818</v>
      </c>
      <c r="J422">
        <v>9160</v>
      </c>
      <c r="K422" t="s">
        <v>529</v>
      </c>
      <c r="L422" t="s">
        <v>531</v>
      </c>
      <c r="M422" t="s">
        <v>530</v>
      </c>
      <c r="N422" t="s">
        <v>530</v>
      </c>
      <c r="O422" t="s">
        <v>530</v>
      </c>
      <c r="P422" t="s">
        <v>531</v>
      </c>
      <c r="Q422" s="5">
        <f t="shared" si="18"/>
        <v>4</v>
      </c>
      <c r="R422" s="8" t="str">
        <f t="shared" si="19"/>
        <v>3104009980729160</v>
      </c>
      <c r="S422" s="8" t="str">
        <f>VLOOKUP(R422,'RSU Provider 14-15'!Q:Q,1,)</f>
        <v>3104009980729160</v>
      </c>
      <c r="T422" s="8" t="e">
        <f>VLOOKUP(R422,#REF!,1,)</f>
        <v>#REF!</v>
      </c>
      <c r="U422" s="11" t="s">
        <v>817</v>
      </c>
      <c r="V422" s="8" t="e">
        <f>VLOOKUP(E422,#REF!,1,FALSE)</f>
        <v>#REF!</v>
      </c>
      <c r="W422" t="str">
        <f>VLOOKUP(R422,[2]Sheet1!$H$1:$H$65536,1,FALSE)</f>
        <v>3104009980729160</v>
      </c>
      <c r="Y422" t="str">
        <f t="shared" si="20"/>
        <v>NORTHSIDE CTR DAY SCHOOL--Program Code: 9160</v>
      </c>
      <c r="Z422" s="13" t="s">
        <v>348</v>
      </c>
      <c r="AA422" t="s">
        <v>531</v>
      </c>
      <c r="AB422" t="s">
        <v>531</v>
      </c>
    </row>
    <row r="423" spans="1:28" x14ac:dyDescent="0.25">
      <c r="A423" s="10">
        <v>4</v>
      </c>
      <c r="B423" s="10">
        <v>1516</v>
      </c>
      <c r="C423" s="10" t="s">
        <v>527</v>
      </c>
      <c r="D423" s="10">
        <v>27090</v>
      </c>
      <c r="E423" s="9">
        <v>310200880115</v>
      </c>
      <c r="F423" t="s">
        <v>484</v>
      </c>
      <c r="G423" t="s">
        <v>545</v>
      </c>
      <c r="I423" t="s">
        <v>818</v>
      </c>
      <c r="J423">
        <v>9100</v>
      </c>
      <c r="K423" t="s">
        <v>529</v>
      </c>
      <c r="L423" t="s">
        <v>531</v>
      </c>
      <c r="M423" t="s">
        <v>530</v>
      </c>
      <c r="N423" t="s">
        <v>530</v>
      </c>
      <c r="O423" t="s">
        <v>531</v>
      </c>
      <c r="P423" t="s">
        <v>530</v>
      </c>
      <c r="Q423" s="5">
        <f t="shared" si="18"/>
        <v>3</v>
      </c>
      <c r="R423" s="8" t="str">
        <f t="shared" si="19"/>
        <v>3102008801159100</v>
      </c>
      <c r="S423" s="8" t="str">
        <f>VLOOKUP(R423,'RSU Provider 14-15'!Q:Q,1,)</f>
        <v>3102008801159100</v>
      </c>
      <c r="T423" s="8" t="e">
        <f>VLOOKUP(R423,#REF!,1,)</f>
        <v>#REF!</v>
      </c>
      <c r="U423" s="11" t="s">
        <v>817</v>
      </c>
      <c r="V423" s="8" t="e">
        <f>VLOOKUP(E423,#REF!,1,FALSE)</f>
        <v>#REF!</v>
      </c>
      <c r="W423" t="str">
        <f>VLOOKUP(R423,[2]Sheet1!$H$1:$H$65536,1,FALSE)</f>
        <v>3102008801159100</v>
      </c>
      <c r="Y423" t="str">
        <f t="shared" si="20"/>
        <v>NY LEAGUE FOR EARLY LEARNING--Program Code: 9100</v>
      </c>
      <c r="Z423" s="9">
        <v>321100996863</v>
      </c>
      <c r="AA423" t="s">
        <v>531</v>
      </c>
      <c r="AB423" t="s">
        <v>531</v>
      </c>
    </row>
    <row r="424" spans="1:28" x14ac:dyDescent="0.25">
      <c r="A424" s="10">
        <v>4</v>
      </c>
      <c r="B424" s="10">
        <v>1516</v>
      </c>
      <c r="C424" s="10" t="s">
        <v>527</v>
      </c>
      <c r="D424" s="10">
        <v>27090</v>
      </c>
      <c r="E424" s="9">
        <v>310200880115</v>
      </c>
      <c r="F424" t="s">
        <v>484</v>
      </c>
      <c r="G424" t="s">
        <v>545</v>
      </c>
      <c r="I424" t="s">
        <v>818</v>
      </c>
      <c r="J424">
        <v>9101</v>
      </c>
      <c r="K424" t="s">
        <v>529</v>
      </c>
      <c r="L424" t="s">
        <v>531</v>
      </c>
      <c r="M424" t="s">
        <v>530</v>
      </c>
      <c r="N424" t="s">
        <v>530</v>
      </c>
      <c r="O424" t="s">
        <v>531</v>
      </c>
      <c r="P424" t="s">
        <v>530</v>
      </c>
      <c r="Q424" s="5">
        <f t="shared" si="18"/>
        <v>3</v>
      </c>
      <c r="R424" s="8" t="str">
        <f t="shared" si="19"/>
        <v>3102008801159101</v>
      </c>
      <c r="S424" s="8" t="str">
        <f>VLOOKUP(R424,'RSU Provider 14-15'!Q:Q,1,)</f>
        <v>3102008801159101</v>
      </c>
      <c r="T424" s="8" t="e">
        <f>VLOOKUP(R424,#REF!,1,)</f>
        <v>#REF!</v>
      </c>
      <c r="U424" s="11" t="s">
        <v>817</v>
      </c>
      <c r="V424" s="8" t="e">
        <f>VLOOKUP(E424,#REF!,1,FALSE)</f>
        <v>#REF!</v>
      </c>
      <c r="W424" t="str">
        <f>VLOOKUP(R424,[2]Sheet1!$H$1:$H$65536,1,FALSE)</f>
        <v>3102008801159101</v>
      </c>
      <c r="Y424" t="str">
        <f t="shared" si="20"/>
        <v>NY LEAGUE FOR EARLY LEARNING--Program Code: 9101</v>
      </c>
      <c r="Z424" s="13" t="s">
        <v>390</v>
      </c>
      <c r="AA424" t="s">
        <v>531</v>
      </c>
      <c r="AB424" t="s">
        <v>531</v>
      </c>
    </row>
    <row r="425" spans="1:28" x14ac:dyDescent="0.25">
      <c r="A425" s="10">
        <v>4</v>
      </c>
      <c r="B425" s="10">
        <v>1516</v>
      </c>
      <c r="C425" s="10" t="s">
        <v>527</v>
      </c>
      <c r="D425" s="10">
        <v>27090</v>
      </c>
      <c r="E425" s="9">
        <v>310200880115</v>
      </c>
      <c r="F425" t="s">
        <v>484</v>
      </c>
      <c r="G425" t="s">
        <v>545</v>
      </c>
      <c r="I425" t="s">
        <v>818</v>
      </c>
      <c r="J425">
        <v>9118</v>
      </c>
      <c r="K425" t="s">
        <v>529</v>
      </c>
      <c r="L425" t="s">
        <v>531</v>
      </c>
      <c r="M425" t="s">
        <v>530</v>
      </c>
      <c r="N425" t="s">
        <v>530</v>
      </c>
      <c r="O425" t="s">
        <v>531</v>
      </c>
      <c r="P425" t="s">
        <v>530</v>
      </c>
      <c r="Q425" s="5">
        <f t="shared" si="18"/>
        <v>3</v>
      </c>
      <c r="R425" s="8" t="str">
        <f t="shared" si="19"/>
        <v>3102008801159118</v>
      </c>
      <c r="S425" s="8" t="str">
        <f>VLOOKUP(R425,'RSU Provider 14-15'!Q:Q,1,)</f>
        <v>3102008801159118</v>
      </c>
      <c r="T425" s="8" t="e">
        <f>VLOOKUP(R425,#REF!,1,)</f>
        <v>#REF!</v>
      </c>
      <c r="U425" s="11" t="s">
        <v>817</v>
      </c>
      <c r="V425" s="8" t="e">
        <f>VLOOKUP(E425,#REF!,1,FALSE)</f>
        <v>#REF!</v>
      </c>
      <c r="W425" t="str">
        <f>VLOOKUP(R425,[2]Sheet1!$H$1:$H$65536,1,FALSE)</f>
        <v>3102008801159118</v>
      </c>
      <c r="Y425" t="str">
        <f t="shared" si="20"/>
        <v>NY LEAGUE FOR EARLY LEARNING--Program Code: 9118</v>
      </c>
      <c r="Z425" s="13" t="s">
        <v>390</v>
      </c>
      <c r="AA425" t="s">
        <v>531</v>
      </c>
      <c r="AB425" t="s">
        <v>531</v>
      </c>
    </row>
    <row r="426" spans="1:28" x14ac:dyDescent="0.25">
      <c r="A426" s="10">
        <v>4</v>
      </c>
      <c r="B426" s="10">
        <v>1516</v>
      </c>
      <c r="C426" s="10" t="s">
        <v>527</v>
      </c>
      <c r="D426" s="10">
        <v>27090</v>
      </c>
      <c r="E426" s="9">
        <v>310200880115</v>
      </c>
      <c r="F426" t="s">
        <v>484</v>
      </c>
      <c r="G426" t="s">
        <v>545</v>
      </c>
      <c r="I426" t="s">
        <v>818</v>
      </c>
      <c r="J426">
        <v>9160</v>
      </c>
      <c r="K426" t="s">
        <v>529</v>
      </c>
      <c r="L426" t="s">
        <v>531</v>
      </c>
      <c r="M426" t="s">
        <v>530</v>
      </c>
      <c r="N426" t="s">
        <v>530</v>
      </c>
      <c r="O426" t="s">
        <v>530</v>
      </c>
      <c r="P426" t="s">
        <v>531</v>
      </c>
      <c r="Q426" s="5">
        <f t="shared" si="18"/>
        <v>4</v>
      </c>
      <c r="R426" s="8" t="str">
        <f t="shared" si="19"/>
        <v>3102008801159160</v>
      </c>
      <c r="S426" s="8" t="str">
        <f>VLOOKUP(R426,'RSU Provider 14-15'!Q:Q,1,)</f>
        <v>3102008801159160</v>
      </c>
      <c r="T426" s="8" t="e">
        <f>VLOOKUP(R426,#REF!,1,)</f>
        <v>#REF!</v>
      </c>
      <c r="U426" s="11" t="s">
        <v>817</v>
      </c>
      <c r="V426" s="8" t="e">
        <f>VLOOKUP(E426,#REF!,1,FALSE)</f>
        <v>#REF!</v>
      </c>
      <c r="W426" t="str">
        <f>VLOOKUP(R426,[2]Sheet1!$H$1:$H$65536,1,FALSE)</f>
        <v>3102008801159160</v>
      </c>
      <c r="Y426" t="str">
        <f t="shared" si="20"/>
        <v>NY LEAGUE FOR EARLY LEARNING--Program Code: 9160</v>
      </c>
      <c r="Z426" s="9">
        <v>310200880115</v>
      </c>
      <c r="AA426" t="s">
        <v>531</v>
      </c>
      <c r="AB426" t="s">
        <v>531</v>
      </c>
    </row>
    <row r="427" spans="1:28" x14ac:dyDescent="0.25">
      <c r="A427" s="10">
        <v>4</v>
      </c>
      <c r="B427" s="10">
        <v>1516</v>
      </c>
      <c r="C427" s="10" t="s">
        <v>527</v>
      </c>
      <c r="D427" s="10">
        <v>27090</v>
      </c>
      <c r="E427" s="9">
        <v>310200880115</v>
      </c>
      <c r="F427" t="s">
        <v>484</v>
      </c>
      <c r="G427" t="s">
        <v>545</v>
      </c>
      <c r="I427" t="s">
        <v>818</v>
      </c>
      <c r="J427">
        <v>9165</v>
      </c>
      <c r="K427" t="s">
        <v>529</v>
      </c>
      <c r="L427" t="s">
        <v>531</v>
      </c>
      <c r="M427" t="s">
        <v>530</v>
      </c>
      <c r="N427" t="s">
        <v>530</v>
      </c>
      <c r="O427" t="s">
        <v>530</v>
      </c>
      <c r="P427" t="s">
        <v>531</v>
      </c>
      <c r="Q427" s="5">
        <f t="shared" si="18"/>
        <v>4</v>
      </c>
      <c r="R427" s="8" t="str">
        <f t="shared" si="19"/>
        <v>3102008801159165</v>
      </c>
      <c r="S427" s="8" t="str">
        <f>VLOOKUP(R427,'RSU Provider 14-15'!Q:Q,1,)</f>
        <v>3102008801159165</v>
      </c>
      <c r="T427" s="8" t="e">
        <f>VLOOKUP(R427,#REF!,1,)</f>
        <v>#REF!</v>
      </c>
      <c r="U427" s="11" t="s">
        <v>817</v>
      </c>
      <c r="V427" s="8" t="e">
        <f>VLOOKUP(E427,#REF!,1,FALSE)</f>
        <v>#REF!</v>
      </c>
      <c r="W427" t="str">
        <f>VLOOKUP(R427,[2]Sheet1!$H$1:$H$65536,1,FALSE)</f>
        <v>3102008801159165</v>
      </c>
      <c r="Y427" t="str">
        <f t="shared" si="20"/>
        <v>NY LEAGUE FOR EARLY LEARNING--Program Code: 9165</v>
      </c>
      <c r="Z427" s="9">
        <v>310200880115</v>
      </c>
      <c r="AA427" t="s">
        <v>531</v>
      </c>
      <c r="AB427" t="s">
        <v>531</v>
      </c>
    </row>
    <row r="428" spans="1:28" x14ac:dyDescent="0.25">
      <c r="A428" s="10">
        <v>4</v>
      </c>
      <c r="B428" s="10">
        <v>1516</v>
      </c>
      <c r="C428" s="10" t="s">
        <v>532</v>
      </c>
      <c r="D428" s="10">
        <v>40750</v>
      </c>
      <c r="E428" s="9">
        <v>101300880231</v>
      </c>
      <c r="F428" t="s">
        <v>653</v>
      </c>
      <c r="G428" t="s">
        <v>545</v>
      </c>
      <c r="I428" t="s">
        <v>818</v>
      </c>
      <c r="J428">
        <v>9101</v>
      </c>
      <c r="K428" t="s">
        <v>529</v>
      </c>
      <c r="L428" t="s">
        <v>531</v>
      </c>
      <c r="M428" t="s">
        <v>530</v>
      </c>
      <c r="N428" t="s">
        <v>530</v>
      </c>
      <c r="O428" t="s">
        <v>531</v>
      </c>
      <c r="P428" t="s">
        <v>530</v>
      </c>
      <c r="Q428" s="5">
        <f t="shared" si="18"/>
        <v>3</v>
      </c>
      <c r="R428" s="8" t="str">
        <f t="shared" si="19"/>
        <v>1013008802319101</v>
      </c>
      <c r="S428" s="8" t="str">
        <f>VLOOKUP(R428,'RSU Provider 14-15'!Q:Q,1,)</f>
        <v>1013008802319101</v>
      </c>
      <c r="T428" s="8" t="e">
        <f>VLOOKUP(R428,#REF!,1,)</f>
        <v>#REF!</v>
      </c>
      <c r="U428" s="11" t="s">
        <v>817</v>
      </c>
      <c r="V428" s="8" t="e">
        <f>VLOOKUP(E428,#REF!,1,FALSE)</f>
        <v>#REF!</v>
      </c>
      <c r="W428" t="str">
        <f>VLOOKUP(R428,[2]Sheet1!$H$1:$H$65536,1,FALSE)</f>
        <v>1013008802319101</v>
      </c>
      <c r="Y428" t="str">
        <f t="shared" si="20"/>
        <v>NYS ARC COLUMBIA COUNTY (COA--Program Code: 9101</v>
      </c>
      <c r="Z428" s="9">
        <v>310200880115</v>
      </c>
      <c r="AA428" t="s">
        <v>531</v>
      </c>
      <c r="AB428" t="s">
        <v>531</v>
      </c>
    </row>
    <row r="429" spans="1:28" x14ac:dyDescent="0.25">
      <c r="A429" s="10">
        <v>4</v>
      </c>
      <c r="B429" s="10">
        <v>1516</v>
      </c>
      <c r="C429" s="10" t="s">
        <v>532</v>
      </c>
      <c r="D429" s="10">
        <v>40750</v>
      </c>
      <c r="E429" s="9">
        <v>101300880231</v>
      </c>
      <c r="F429" t="s">
        <v>653</v>
      </c>
      <c r="G429" t="s">
        <v>545</v>
      </c>
      <c r="I429" t="s">
        <v>818</v>
      </c>
      <c r="J429">
        <v>9160</v>
      </c>
      <c r="K429" t="s">
        <v>529</v>
      </c>
      <c r="L429" t="s">
        <v>531</v>
      </c>
      <c r="M429" t="s">
        <v>530</v>
      </c>
      <c r="N429" t="s">
        <v>530</v>
      </c>
      <c r="O429" t="s">
        <v>530</v>
      </c>
      <c r="P429" t="s">
        <v>531</v>
      </c>
      <c r="Q429" s="5">
        <f t="shared" si="18"/>
        <v>4</v>
      </c>
      <c r="R429" s="8" t="str">
        <f t="shared" si="19"/>
        <v>1013008802319160</v>
      </c>
      <c r="S429" s="8" t="str">
        <f>VLOOKUP(R429,'RSU Provider 14-15'!Q:Q,1,)</f>
        <v>1013008802319160</v>
      </c>
      <c r="T429" s="8" t="e">
        <f>VLOOKUP(R429,#REF!,1,)</f>
        <v>#REF!</v>
      </c>
      <c r="U429" s="11" t="s">
        <v>817</v>
      </c>
      <c r="V429" s="8" t="e">
        <f>VLOOKUP(E429,#REF!,1,FALSE)</f>
        <v>#REF!</v>
      </c>
      <c r="W429" t="str">
        <f>VLOOKUP(R429,[2]Sheet1!$H$1:$H$65536,1,FALSE)</f>
        <v>1013008802319160</v>
      </c>
      <c r="Y429" t="str">
        <f t="shared" si="20"/>
        <v>NYS ARC COLUMBIA COUNTY (COA--Program Code: 9160</v>
      </c>
      <c r="Z429" s="9">
        <v>310200880115</v>
      </c>
      <c r="AA429" t="s">
        <v>531</v>
      </c>
      <c r="AB429" t="s">
        <v>531</v>
      </c>
    </row>
    <row r="430" spans="1:28" x14ac:dyDescent="0.25">
      <c r="A430" s="10">
        <v>4</v>
      </c>
      <c r="B430" s="10">
        <v>1516</v>
      </c>
      <c r="C430" s="10" t="s">
        <v>532</v>
      </c>
      <c r="D430" s="10">
        <v>40750</v>
      </c>
      <c r="E430" s="9">
        <v>101300880231</v>
      </c>
      <c r="F430" t="s">
        <v>653</v>
      </c>
      <c r="G430" t="s">
        <v>545</v>
      </c>
      <c r="I430" t="s">
        <v>818</v>
      </c>
      <c r="J430">
        <v>9165</v>
      </c>
      <c r="K430" t="s">
        <v>529</v>
      </c>
      <c r="L430" t="s">
        <v>531</v>
      </c>
      <c r="M430" t="s">
        <v>530</v>
      </c>
      <c r="N430" t="s">
        <v>530</v>
      </c>
      <c r="O430" t="s">
        <v>530</v>
      </c>
      <c r="P430" t="s">
        <v>531</v>
      </c>
      <c r="Q430" s="5">
        <f t="shared" si="18"/>
        <v>4</v>
      </c>
      <c r="R430" s="8" t="str">
        <f t="shared" si="19"/>
        <v>1013008802319165</v>
      </c>
      <c r="S430" s="8" t="str">
        <f>VLOOKUP(R430,'RSU Provider 14-15'!Q:Q,1,)</f>
        <v>1013008802319165</v>
      </c>
      <c r="T430" s="8" t="e">
        <f>VLOOKUP(R430,#REF!,1,)</f>
        <v>#REF!</v>
      </c>
      <c r="U430" s="11" t="s">
        <v>817</v>
      </c>
      <c r="V430" s="8" t="e">
        <f>VLOOKUP(E430,#REF!,1,FALSE)</f>
        <v>#REF!</v>
      </c>
      <c r="W430" t="str">
        <f>VLOOKUP(R430,[2]Sheet1!$H$1:$H$65536,1,FALSE)</f>
        <v>1013008802319165</v>
      </c>
      <c r="Y430" t="str">
        <f t="shared" si="20"/>
        <v>NYS ARC COLUMBIA COUNTY (COA--Program Code: 9165</v>
      </c>
      <c r="Z430" s="9">
        <v>310200880115</v>
      </c>
      <c r="AA430" t="s">
        <v>531</v>
      </c>
      <c r="AB430" t="s">
        <v>531</v>
      </c>
    </row>
    <row r="431" spans="1:28" x14ac:dyDescent="0.25">
      <c r="A431" s="10">
        <v>4</v>
      </c>
      <c r="B431" s="10">
        <v>1516</v>
      </c>
      <c r="C431" s="10" t="s">
        <v>532</v>
      </c>
      <c r="D431" s="10">
        <v>26090</v>
      </c>
      <c r="E431" s="9">
        <v>580507999853</v>
      </c>
      <c r="F431" t="s">
        <v>581</v>
      </c>
      <c r="G431" t="s">
        <v>558</v>
      </c>
      <c r="I431" t="s">
        <v>818</v>
      </c>
      <c r="J431">
        <v>9000</v>
      </c>
      <c r="K431" t="s">
        <v>529</v>
      </c>
      <c r="L431" t="s">
        <v>530</v>
      </c>
      <c r="M431" t="s">
        <v>530</v>
      </c>
      <c r="N431" t="s">
        <v>531</v>
      </c>
      <c r="O431" t="s">
        <v>531</v>
      </c>
      <c r="P431" t="s">
        <v>530</v>
      </c>
      <c r="Q431" s="5">
        <f t="shared" si="18"/>
        <v>1</v>
      </c>
      <c r="R431" s="8" t="str">
        <f t="shared" si="19"/>
        <v>5805079998539000</v>
      </c>
      <c r="S431" s="8" t="str">
        <f>VLOOKUP(R431,'RSU Provider 14-15'!Q:Q,1,)</f>
        <v>5805079998539000</v>
      </c>
      <c r="T431" s="8" t="e">
        <f>VLOOKUP(R431,#REF!,1,)</f>
        <v>#REF!</v>
      </c>
      <c r="U431" s="11" t="s">
        <v>817</v>
      </c>
      <c r="V431" s="8" t="e">
        <f>VLOOKUP(E431,#REF!,1,FALSE)</f>
        <v>#REF!</v>
      </c>
      <c r="W431" t="str">
        <f>VLOOKUP(R431,[2]Sheet1!$H$1:$H$65536,1,FALSE)</f>
        <v>5805079998539000</v>
      </c>
      <c r="Y431" t="str">
        <f t="shared" si="20"/>
        <v>NYS ARC, INC.-SUFFOLK CHAPTE--Program Code: 9000</v>
      </c>
      <c r="Z431" s="13" t="s">
        <v>390</v>
      </c>
      <c r="AA431" t="s">
        <v>531</v>
      </c>
      <c r="AB431" t="s">
        <v>531</v>
      </c>
    </row>
    <row r="432" spans="1:28" x14ac:dyDescent="0.25">
      <c r="A432" s="10">
        <v>4</v>
      </c>
      <c r="B432" s="10">
        <v>1516</v>
      </c>
      <c r="C432" s="10" t="s">
        <v>532</v>
      </c>
      <c r="D432" s="10">
        <v>26090</v>
      </c>
      <c r="E432" s="9">
        <v>580507999853</v>
      </c>
      <c r="F432" t="s">
        <v>581</v>
      </c>
      <c r="G432" t="s">
        <v>558</v>
      </c>
      <c r="I432" t="s">
        <v>818</v>
      </c>
      <c r="J432">
        <v>9100</v>
      </c>
      <c r="K432" t="s">
        <v>529</v>
      </c>
      <c r="L432" t="s">
        <v>531</v>
      </c>
      <c r="M432" t="s">
        <v>530</v>
      </c>
      <c r="N432" t="s">
        <v>530</v>
      </c>
      <c r="O432" t="s">
        <v>531</v>
      </c>
      <c r="P432" t="s">
        <v>530</v>
      </c>
      <c r="Q432" s="5">
        <f t="shared" si="18"/>
        <v>3</v>
      </c>
      <c r="R432" s="8" t="str">
        <f t="shared" si="19"/>
        <v>5805079998539100</v>
      </c>
      <c r="S432" s="8" t="str">
        <f>VLOOKUP(R432,'RSU Provider 14-15'!Q:Q,1,)</f>
        <v>5805079998539100</v>
      </c>
      <c r="T432" s="8" t="e">
        <f>VLOOKUP(R432,#REF!,1,)</f>
        <v>#REF!</v>
      </c>
      <c r="U432" s="11" t="s">
        <v>817</v>
      </c>
      <c r="V432" s="8" t="e">
        <f>VLOOKUP(E432,#REF!,1,FALSE)</f>
        <v>#REF!</v>
      </c>
      <c r="W432" t="str">
        <f>VLOOKUP(R432,[2]Sheet1!$H$1:$H$65536,1,FALSE)</f>
        <v>5805079998539100</v>
      </c>
      <c r="Y432" t="str">
        <f t="shared" si="20"/>
        <v>NYS ARC, INC.-SUFFOLK CHAPTE--Program Code: 9100</v>
      </c>
      <c r="Z432" s="13" t="s">
        <v>362</v>
      </c>
      <c r="AA432" t="s">
        <v>531</v>
      </c>
      <c r="AB432" t="s">
        <v>531</v>
      </c>
    </row>
    <row r="433" spans="1:29" x14ac:dyDescent="0.25">
      <c r="A433" s="14">
        <v>4</v>
      </c>
      <c r="B433" s="14">
        <v>1516</v>
      </c>
      <c r="C433" s="14" t="s">
        <v>532</v>
      </c>
      <c r="D433" s="14">
        <v>26090</v>
      </c>
      <c r="E433" s="15">
        <v>580507999853</v>
      </c>
      <c r="F433" s="16" t="s">
        <v>581</v>
      </c>
      <c r="G433" s="16" t="s">
        <v>558</v>
      </c>
      <c r="H433" s="16"/>
      <c r="I433" s="16" t="s">
        <v>818</v>
      </c>
      <c r="J433" s="16">
        <v>9115</v>
      </c>
      <c r="K433" s="16" t="s">
        <v>529</v>
      </c>
      <c r="L433" s="16" t="s">
        <v>531</v>
      </c>
      <c r="M433" s="16" t="s">
        <v>530</v>
      </c>
      <c r="N433" s="16" t="s">
        <v>530</v>
      </c>
      <c r="O433" s="16" t="s">
        <v>531</v>
      </c>
      <c r="P433" s="16" t="s">
        <v>530</v>
      </c>
      <c r="Q433" s="17">
        <f t="shared" si="18"/>
        <v>3</v>
      </c>
      <c r="R433" s="18" t="str">
        <f t="shared" si="19"/>
        <v>5805079998539115</v>
      </c>
      <c r="S433" s="18" t="e">
        <f>VLOOKUP(R433,'RSU Provider 14-15'!Q:Q,1,)</f>
        <v>#N/A</v>
      </c>
      <c r="T433" s="18" t="e">
        <f>VLOOKUP(R433,#REF!,1,)</f>
        <v>#REF!</v>
      </c>
      <c r="U433" s="19" t="s">
        <v>817</v>
      </c>
      <c r="V433" s="18" t="e">
        <f>VLOOKUP(E433,#REF!,1,FALSE)</f>
        <v>#REF!</v>
      </c>
      <c r="W433" s="16" t="str">
        <f>VLOOKUP(R433,[2]Sheet1!$H$1:$H$65536,1,FALSE)</f>
        <v>5805079998539115</v>
      </c>
      <c r="Y433" t="str">
        <f t="shared" si="20"/>
        <v>NYS ARC, INC.-SUFFOLK CHAPTE--Program Code: 9115</v>
      </c>
      <c r="Z433" s="9">
        <v>101300880231</v>
      </c>
      <c r="AA433" t="s">
        <v>531</v>
      </c>
      <c r="AB433" t="s">
        <v>531</v>
      </c>
    </row>
    <row r="434" spans="1:29" x14ac:dyDescent="0.25">
      <c r="A434" s="10">
        <v>4</v>
      </c>
      <c r="B434" s="10">
        <v>1516</v>
      </c>
      <c r="C434" s="10" t="s">
        <v>532</v>
      </c>
      <c r="D434" s="10">
        <v>26090</v>
      </c>
      <c r="E434" s="9">
        <v>580507999853</v>
      </c>
      <c r="F434" t="s">
        <v>581</v>
      </c>
      <c r="G434" t="s">
        <v>558</v>
      </c>
      <c r="I434" t="s">
        <v>818</v>
      </c>
      <c r="J434">
        <v>9165</v>
      </c>
      <c r="K434" t="s">
        <v>529</v>
      </c>
      <c r="L434" t="s">
        <v>531</v>
      </c>
      <c r="M434" t="s">
        <v>530</v>
      </c>
      <c r="N434" t="s">
        <v>530</v>
      </c>
      <c r="O434" t="s">
        <v>530</v>
      </c>
      <c r="P434" t="s">
        <v>531</v>
      </c>
      <c r="Q434" s="5">
        <f t="shared" si="18"/>
        <v>4</v>
      </c>
      <c r="R434" s="8" t="str">
        <f t="shared" si="19"/>
        <v>5805079998539165</v>
      </c>
      <c r="S434" s="8" t="str">
        <f>VLOOKUP(R434,'RSU Provider 14-15'!Q:Q,1,)</f>
        <v>5805079998539165</v>
      </c>
      <c r="T434" s="8" t="e">
        <f>VLOOKUP(R434,#REF!,1,)</f>
        <v>#REF!</v>
      </c>
      <c r="U434" s="11" t="s">
        <v>817</v>
      </c>
      <c r="V434" s="8" t="e">
        <f>VLOOKUP(E434,#REF!,1,FALSE)</f>
        <v>#REF!</v>
      </c>
      <c r="W434" t="str">
        <f>VLOOKUP(R434,[2]Sheet1!$H$1:$H$65536,1,FALSE)</f>
        <v>5805079998539165</v>
      </c>
      <c r="Y434" t="str">
        <f t="shared" si="20"/>
        <v>NYS ARC, INC.-SUFFOLK CHAPTE--Program Code: 9165</v>
      </c>
      <c r="Z434" s="9">
        <v>101300880231</v>
      </c>
      <c r="AA434" t="s">
        <v>531</v>
      </c>
      <c r="AB434" t="s">
        <v>531</v>
      </c>
    </row>
    <row r="435" spans="1:29" x14ac:dyDescent="0.25">
      <c r="A435" s="10">
        <v>4</v>
      </c>
      <c r="B435" s="10">
        <v>1516</v>
      </c>
      <c r="C435" s="10" t="s">
        <v>532</v>
      </c>
      <c r="D435" s="10">
        <v>24250</v>
      </c>
      <c r="E435" s="9">
        <v>662200880040</v>
      </c>
      <c r="F435" t="s">
        <v>654</v>
      </c>
      <c r="G435" t="s">
        <v>545</v>
      </c>
      <c r="I435" t="s">
        <v>818</v>
      </c>
      <c r="J435">
        <v>9102</v>
      </c>
      <c r="K435" t="s">
        <v>529</v>
      </c>
      <c r="L435" t="s">
        <v>531</v>
      </c>
      <c r="M435" t="s">
        <v>530</v>
      </c>
      <c r="N435" t="s">
        <v>530</v>
      </c>
      <c r="O435" t="s">
        <v>531</v>
      </c>
      <c r="P435" t="s">
        <v>530</v>
      </c>
      <c r="Q435" s="5">
        <f t="shared" si="18"/>
        <v>3</v>
      </c>
      <c r="R435" s="8" t="str">
        <f t="shared" si="19"/>
        <v>6622008800409102</v>
      </c>
      <c r="S435" s="8" t="str">
        <f>VLOOKUP(R435,'RSU Provider 14-15'!Q:Q,1,)</f>
        <v>6622008800409102</v>
      </c>
      <c r="T435" s="8" t="e">
        <f>VLOOKUP(R435,#REF!,1,)</f>
        <v>#REF!</v>
      </c>
      <c r="U435" s="11" t="s">
        <v>817</v>
      </c>
      <c r="V435" s="8" t="e">
        <f>VLOOKUP(E435,#REF!,1,FALSE)</f>
        <v>#REF!</v>
      </c>
      <c r="W435" t="str">
        <f>VLOOKUP(R435,[2]Sheet1!$H$1:$H$65536,1,FALSE)</f>
        <v>6622008800409102</v>
      </c>
      <c r="Y435" t="str">
        <f t="shared" si="20"/>
        <v>NYSARC INC WESTCHESTER CTY C--Program Code: 9102</v>
      </c>
      <c r="Z435" s="9">
        <v>101300880231</v>
      </c>
      <c r="AA435" t="s">
        <v>531</v>
      </c>
      <c r="AB435" t="s">
        <v>531</v>
      </c>
    </row>
    <row r="436" spans="1:29" x14ac:dyDescent="0.25">
      <c r="A436" s="10">
        <v>4</v>
      </c>
      <c r="B436" s="10">
        <v>1516</v>
      </c>
      <c r="C436" s="10" t="s">
        <v>532</v>
      </c>
      <c r="D436" s="10">
        <v>24250</v>
      </c>
      <c r="E436" s="9">
        <v>662200880040</v>
      </c>
      <c r="F436" t="s">
        <v>654</v>
      </c>
      <c r="G436" t="s">
        <v>545</v>
      </c>
      <c r="I436" t="s">
        <v>818</v>
      </c>
      <c r="J436">
        <v>9163</v>
      </c>
      <c r="K436" t="s">
        <v>529</v>
      </c>
      <c r="L436" t="s">
        <v>531</v>
      </c>
      <c r="M436" t="s">
        <v>530</v>
      </c>
      <c r="N436" t="s">
        <v>530</v>
      </c>
      <c r="O436" t="s">
        <v>530</v>
      </c>
      <c r="P436" t="s">
        <v>531</v>
      </c>
      <c r="Q436" s="5">
        <f t="shared" si="18"/>
        <v>4</v>
      </c>
      <c r="R436" s="8" t="str">
        <f t="shared" si="19"/>
        <v>6622008800409163</v>
      </c>
      <c r="S436" s="8" t="str">
        <f>VLOOKUP(R436,'RSU Provider 14-15'!Q:Q,1,)</f>
        <v>6622008800409163</v>
      </c>
      <c r="T436" s="8" t="e">
        <f>VLOOKUP(R436,#REF!,1,)</f>
        <v>#REF!</v>
      </c>
      <c r="U436" s="11" t="s">
        <v>817</v>
      </c>
      <c r="V436" s="8" t="e">
        <f>VLOOKUP(E436,#REF!,1,FALSE)</f>
        <v>#REF!</v>
      </c>
      <c r="W436" t="str">
        <f>VLOOKUP(R436,[2]Sheet1!$H$1:$H$65536,1,FALSE)</f>
        <v>6622008800409163</v>
      </c>
      <c r="Y436" t="str">
        <f t="shared" si="20"/>
        <v>NYSARC INC WESTCHESTER CTY C--Program Code: 9163</v>
      </c>
      <c r="Z436" s="9">
        <v>580507999853</v>
      </c>
      <c r="AA436" t="s">
        <v>531</v>
      </c>
      <c r="AB436" t="s">
        <v>531</v>
      </c>
    </row>
    <row r="437" spans="1:29" x14ac:dyDescent="0.25">
      <c r="A437" s="10">
        <v>4</v>
      </c>
      <c r="B437" s="10">
        <v>1516</v>
      </c>
      <c r="C437" s="10" t="s">
        <v>527</v>
      </c>
      <c r="D437" s="10">
        <v>13080</v>
      </c>
      <c r="E437" s="9">
        <v>520101997785</v>
      </c>
      <c r="F437" t="s">
        <v>370</v>
      </c>
      <c r="G437" t="s">
        <v>528</v>
      </c>
      <c r="I437" t="s">
        <v>818</v>
      </c>
      <c r="J437">
        <v>9000</v>
      </c>
      <c r="K437" t="s">
        <v>529</v>
      </c>
      <c r="L437" t="s">
        <v>530</v>
      </c>
      <c r="M437" t="s">
        <v>530</v>
      </c>
      <c r="N437" t="s">
        <v>531</v>
      </c>
      <c r="O437" t="s">
        <v>531</v>
      </c>
      <c r="P437" t="s">
        <v>530</v>
      </c>
      <c r="Q437" s="5">
        <f t="shared" si="18"/>
        <v>1</v>
      </c>
      <c r="R437" s="8" t="str">
        <f t="shared" si="19"/>
        <v>5201019977859000</v>
      </c>
      <c r="S437" s="8" t="str">
        <f>VLOOKUP(R437,'RSU Provider 14-15'!Q:Q,1,)</f>
        <v>5201019977859000</v>
      </c>
      <c r="T437" s="8" t="e">
        <f>VLOOKUP(R437,#REF!,1,)</f>
        <v>#REF!</v>
      </c>
      <c r="U437" s="11" t="s">
        <v>817</v>
      </c>
      <c r="V437" s="8" t="e">
        <f>VLOOKUP(E437,#REF!,1,FALSE)</f>
        <v>#REF!</v>
      </c>
      <c r="W437" t="str">
        <f>VLOOKUP(R437,[2]Sheet1!$H$1:$H$65536,1,FALSE)</f>
        <v>5201019977859000</v>
      </c>
      <c r="Y437" t="str">
        <f t="shared" si="20"/>
        <v>OAK HILL SCHOOL--Program Code: 9000</v>
      </c>
      <c r="Z437" s="9">
        <v>580507999853</v>
      </c>
      <c r="AA437" t="s">
        <v>531</v>
      </c>
      <c r="AB437" t="s">
        <v>531</v>
      </c>
    </row>
    <row r="438" spans="1:29" x14ac:dyDescent="0.25">
      <c r="A438" s="10">
        <v>4</v>
      </c>
      <c r="B438" s="10">
        <v>1516</v>
      </c>
      <c r="C438" s="10" t="s">
        <v>527</v>
      </c>
      <c r="D438" s="10">
        <v>12690</v>
      </c>
      <c r="E438" s="9">
        <v>342700880051</v>
      </c>
      <c r="F438" t="s">
        <v>466</v>
      </c>
      <c r="G438" t="s">
        <v>571</v>
      </c>
      <c r="I438" t="s">
        <v>818</v>
      </c>
      <c r="J438">
        <v>9100</v>
      </c>
      <c r="K438" t="s">
        <v>529</v>
      </c>
      <c r="L438" t="s">
        <v>531</v>
      </c>
      <c r="M438" t="s">
        <v>530</v>
      </c>
      <c r="N438" t="s">
        <v>530</v>
      </c>
      <c r="O438" t="s">
        <v>531</v>
      </c>
      <c r="P438" t="s">
        <v>530</v>
      </c>
      <c r="Q438" s="5">
        <f t="shared" si="18"/>
        <v>3</v>
      </c>
      <c r="R438" s="8" t="str">
        <f t="shared" si="19"/>
        <v>3427008800519100</v>
      </c>
      <c r="S438" s="8" t="str">
        <f>VLOOKUP(R438,'RSU Provider 14-15'!Q:Q,1,)</f>
        <v>3427008800519100</v>
      </c>
      <c r="T438" s="8" t="e">
        <f>VLOOKUP(R438,#REF!,1,)</f>
        <v>#REF!</v>
      </c>
      <c r="U438" s="11" t="s">
        <v>817</v>
      </c>
      <c r="V438" s="8" t="e">
        <f>VLOOKUP(E438,#REF!,1,FALSE)</f>
        <v>#REF!</v>
      </c>
      <c r="W438" t="str">
        <f>VLOOKUP(R438,[2]Sheet1!$H$1:$H$65536,1,FALSE)</f>
        <v>3427008800519100</v>
      </c>
      <c r="X438" s="16"/>
      <c r="Y438" s="16" t="str">
        <f t="shared" si="20"/>
        <v>ON OUR WAY LEARNING CTR--Program Code: 9100</v>
      </c>
      <c r="Z438" s="15">
        <v>580507999853</v>
      </c>
      <c r="AA438" t="s">
        <v>530</v>
      </c>
      <c r="AB438" t="s">
        <v>530</v>
      </c>
      <c r="AC438" t="s">
        <v>822</v>
      </c>
    </row>
    <row r="439" spans="1:29" x14ac:dyDescent="0.25">
      <c r="A439" s="10">
        <v>4</v>
      </c>
      <c r="B439" s="10">
        <v>1516</v>
      </c>
      <c r="C439" s="10" t="s">
        <v>527</v>
      </c>
      <c r="D439" s="10">
        <v>12690</v>
      </c>
      <c r="E439" s="9">
        <v>342700880051</v>
      </c>
      <c r="F439" t="s">
        <v>466</v>
      </c>
      <c r="G439" t="s">
        <v>571</v>
      </c>
      <c r="I439" t="s">
        <v>818</v>
      </c>
      <c r="J439">
        <v>9115</v>
      </c>
      <c r="K439" t="s">
        <v>529</v>
      </c>
      <c r="L439" t="s">
        <v>531</v>
      </c>
      <c r="M439" t="s">
        <v>530</v>
      </c>
      <c r="N439" t="s">
        <v>530</v>
      </c>
      <c r="O439" t="s">
        <v>531</v>
      </c>
      <c r="P439" t="s">
        <v>530</v>
      </c>
      <c r="Q439" s="5">
        <f t="shared" si="18"/>
        <v>3</v>
      </c>
      <c r="R439" s="8" t="str">
        <f t="shared" si="19"/>
        <v>3427008800519115</v>
      </c>
      <c r="S439" s="8" t="str">
        <f>VLOOKUP(R439,'RSU Provider 14-15'!Q:Q,1,)</f>
        <v>3427008800519115</v>
      </c>
      <c r="T439" s="8" t="e">
        <f>VLOOKUP(R439,#REF!,1,)</f>
        <v>#REF!</v>
      </c>
      <c r="U439" s="11" t="s">
        <v>817</v>
      </c>
      <c r="V439" s="8" t="e">
        <f>VLOOKUP(E439,#REF!,1,FALSE)</f>
        <v>#REF!</v>
      </c>
      <c r="W439" t="str">
        <f>VLOOKUP(R439,[2]Sheet1!$H$1:$H$65536,1,FALSE)</f>
        <v>3427008800519115</v>
      </c>
      <c r="Y439" t="str">
        <f t="shared" si="20"/>
        <v>ON OUR WAY LEARNING CTR--Program Code: 9115</v>
      </c>
      <c r="Z439" s="9">
        <v>580507999853</v>
      </c>
      <c r="AA439" t="s">
        <v>531</v>
      </c>
      <c r="AB439" t="s">
        <v>531</v>
      </c>
    </row>
    <row r="440" spans="1:29" x14ac:dyDescent="0.25">
      <c r="A440" s="10">
        <v>4</v>
      </c>
      <c r="B440" s="10">
        <v>1516</v>
      </c>
      <c r="C440" s="10" t="s">
        <v>527</v>
      </c>
      <c r="D440" s="10">
        <v>12690</v>
      </c>
      <c r="E440" s="9">
        <v>342700880051</v>
      </c>
      <c r="F440" t="s">
        <v>466</v>
      </c>
      <c r="G440" t="s">
        <v>571</v>
      </c>
      <c r="I440" t="s">
        <v>818</v>
      </c>
      <c r="J440">
        <v>9160</v>
      </c>
      <c r="K440" t="s">
        <v>529</v>
      </c>
      <c r="L440" t="s">
        <v>531</v>
      </c>
      <c r="M440" t="s">
        <v>530</v>
      </c>
      <c r="N440" t="s">
        <v>530</v>
      </c>
      <c r="O440" t="s">
        <v>530</v>
      </c>
      <c r="P440" t="s">
        <v>531</v>
      </c>
      <c r="Q440" s="5">
        <f t="shared" si="18"/>
        <v>4</v>
      </c>
      <c r="R440" s="8" t="str">
        <f t="shared" si="19"/>
        <v>3427008800519160</v>
      </c>
      <c r="S440" s="8" t="str">
        <f>VLOOKUP(R440,'RSU Provider 14-15'!Q:Q,1,)</f>
        <v>3427008800519160</v>
      </c>
      <c r="T440" s="8" t="e">
        <f>VLOOKUP(R440,#REF!,1,)</f>
        <v>#REF!</v>
      </c>
      <c r="U440" s="11" t="s">
        <v>817</v>
      </c>
      <c r="V440" s="8" t="e">
        <f>VLOOKUP(E440,#REF!,1,FALSE)</f>
        <v>#REF!</v>
      </c>
      <c r="W440" t="str">
        <f>VLOOKUP(R440,[2]Sheet1!$H$1:$H$65536,1,FALSE)</f>
        <v>3427008800519160</v>
      </c>
      <c r="Y440" t="str">
        <f t="shared" si="20"/>
        <v>ON OUR WAY LEARNING CTR--Program Code: 9160</v>
      </c>
      <c r="Z440" s="9">
        <v>662200880040</v>
      </c>
      <c r="AA440" t="s">
        <v>531</v>
      </c>
      <c r="AB440" t="s">
        <v>531</v>
      </c>
    </row>
    <row r="441" spans="1:29" x14ac:dyDescent="0.25">
      <c r="A441" s="10">
        <v>4</v>
      </c>
      <c r="B441" s="10">
        <v>1516</v>
      </c>
      <c r="C441" s="10" t="s">
        <v>527</v>
      </c>
      <c r="D441" s="10">
        <v>13120</v>
      </c>
      <c r="E441" s="9">
        <v>580506880007</v>
      </c>
      <c r="F441" t="s">
        <v>449</v>
      </c>
      <c r="G441" t="s">
        <v>545</v>
      </c>
      <c r="I441" t="s">
        <v>818</v>
      </c>
      <c r="J441">
        <v>9100</v>
      </c>
      <c r="K441" t="s">
        <v>529</v>
      </c>
      <c r="L441" t="s">
        <v>531</v>
      </c>
      <c r="M441" t="s">
        <v>530</v>
      </c>
      <c r="N441" t="s">
        <v>530</v>
      </c>
      <c r="O441" t="s">
        <v>531</v>
      </c>
      <c r="P441" t="s">
        <v>530</v>
      </c>
      <c r="Q441" s="5">
        <f t="shared" si="18"/>
        <v>3</v>
      </c>
      <c r="R441" s="8" t="str">
        <f t="shared" si="19"/>
        <v>5805068800079100</v>
      </c>
      <c r="S441" s="8" t="str">
        <f>VLOOKUP(R441,'RSU Provider 14-15'!Q:Q,1,)</f>
        <v>5805068800079100</v>
      </c>
      <c r="T441" s="8" t="e">
        <f>VLOOKUP(R441,#REF!,1,)</f>
        <v>#REF!</v>
      </c>
      <c r="U441" s="11" t="s">
        <v>817</v>
      </c>
      <c r="V441" s="8" t="e">
        <f>VLOOKUP(E441,#REF!,1,FALSE)</f>
        <v>#REF!</v>
      </c>
      <c r="W441" t="str">
        <f>VLOOKUP(R441,[2]Sheet1!$H$1:$H$65536,1,FALSE)</f>
        <v>5805068800079100</v>
      </c>
      <c r="Y441" t="str">
        <f t="shared" si="20"/>
        <v>OPPORTUNITY PRESCHOOL--Program Code: 9100</v>
      </c>
      <c r="Z441" s="9">
        <v>662200880040</v>
      </c>
      <c r="AA441" t="s">
        <v>531</v>
      </c>
      <c r="AB441" t="s">
        <v>531</v>
      </c>
    </row>
    <row r="442" spans="1:29" x14ac:dyDescent="0.25">
      <c r="A442" s="10">
        <v>4</v>
      </c>
      <c r="B442" s="10">
        <v>1516</v>
      </c>
      <c r="C442" s="10" t="s">
        <v>527</v>
      </c>
      <c r="D442" s="10">
        <v>13120</v>
      </c>
      <c r="E442" s="9">
        <v>580506880007</v>
      </c>
      <c r="F442" t="s">
        <v>449</v>
      </c>
      <c r="G442" t="s">
        <v>545</v>
      </c>
      <c r="I442" t="s">
        <v>818</v>
      </c>
      <c r="J442">
        <v>9115</v>
      </c>
      <c r="K442" t="s">
        <v>529</v>
      </c>
      <c r="L442" t="s">
        <v>531</v>
      </c>
      <c r="M442" t="s">
        <v>530</v>
      </c>
      <c r="N442" t="s">
        <v>530</v>
      </c>
      <c r="O442" t="s">
        <v>531</v>
      </c>
      <c r="P442" t="s">
        <v>530</v>
      </c>
      <c r="Q442" s="5">
        <f t="shared" si="18"/>
        <v>3</v>
      </c>
      <c r="R442" s="8" t="str">
        <f t="shared" si="19"/>
        <v>5805068800079115</v>
      </c>
      <c r="S442" s="8" t="str">
        <f>VLOOKUP(R442,'RSU Provider 14-15'!Q:Q,1,)</f>
        <v>5805068800079115</v>
      </c>
      <c r="T442" s="8" t="e">
        <f>VLOOKUP(R442,#REF!,1,)</f>
        <v>#REF!</v>
      </c>
      <c r="U442" s="11" t="s">
        <v>817</v>
      </c>
      <c r="V442" s="8" t="e">
        <f>VLOOKUP(E442,#REF!,1,FALSE)</f>
        <v>#REF!</v>
      </c>
      <c r="W442" t="str">
        <f>VLOOKUP(R442,[2]Sheet1!$H$1:$H$65536,1,FALSE)</f>
        <v>5805068800079115</v>
      </c>
      <c r="Y442" t="str">
        <f t="shared" si="20"/>
        <v>OPPORTUNITY PRESCHOOL--Program Code: 9115</v>
      </c>
      <c r="Z442" s="9">
        <v>520101997785</v>
      </c>
      <c r="AA442" t="s">
        <v>531</v>
      </c>
      <c r="AB442" t="s">
        <v>531</v>
      </c>
    </row>
    <row r="443" spans="1:29" x14ac:dyDescent="0.25">
      <c r="A443" s="10">
        <v>4</v>
      </c>
      <c r="B443" s="10">
        <v>1516</v>
      </c>
      <c r="C443" s="10" t="s">
        <v>527</v>
      </c>
      <c r="D443" s="10">
        <v>13120</v>
      </c>
      <c r="E443" s="9">
        <v>580506880007</v>
      </c>
      <c r="F443" t="s">
        <v>449</v>
      </c>
      <c r="G443" t="s">
        <v>545</v>
      </c>
      <c r="I443" t="s">
        <v>818</v>
      </c>
      <c r="J443">
        <v>9160</v>
      </c>
      <c r="K443" t="s">
        <v>529</v>
      </c>
      <c r="L443" t="s">
        <v>531</v>
      </c>
      <c r="M443" t="s">
        <v>530</v>
      </c>
      <c r="N443" t="s">
        <v>530</v>
      </c>
      <c r="O443" t="s">
        <v>530</v>
      </c>
      <c r="P443" t="s">
        <v>531</v>
      </c>
      <c r="Q443" s="5">
        <f t="shared" si="18"/>
        <v>4</v>
      </c>
      <c r="R443" s="8" t="str">
        <f t="shared" si="19"/>
        <v>5805068800079160</v>
      </c>
      <c r="S443" s="8" t="str">
        <f>VLOOKUP(R443,'RSU Provider 14-15'!Q:Q,1,)</f>
        <v>5805068800079160</v>
      </c>
      <c r="T443" s="8" t="e">
        <f>VLOOKUP(R443,#REF!,1,)</f>
        <v>#REF!</v>
      </c>
      <c r="U443" s="11" t="s">
        <v>817</v>
      </c>
      <c r="V443" s="8" t="e">
        <f>VLOOKUP(E443,#REF!,1,FALSE)</f>
        <v>#REF!</v>
      </c>
      <c r="W443" t="str">
        <f>VLOOKUP(R443,[2]Sheet1!$H$1:$H$65536,1,FALSE)</f>
        <v>5805068800079160</v>
      </c>
      <c r="Y443" t="str">
        <f t="shared" si="20"/>
        <v>OPPORTUNITY PRESCHOOL--Program Code: 9160</v>
      </c>
      <c r="Z443" s="9">
        <v>342700880051</v>
      </c>
      <c r="AA443" t="s">
        <v>531</v>
      </c>
      <c r="AB443" t="s">
        <v>531</v>
      </c>
    </row>
    <row r="444" spans="1:29" x14ac:dyDescent="0.25">
      <c r="A444" s="10">
        <v>4</v>
      </c>
      <c r="B444" s="10">
        <v>1516</v>
      </c>
      <c r="C444" s="10" t="s">
        <v>527</v>
      </c>
      <c r="D444" s="10">
        <v>13120</v>
      </c>
      <c r="E444" s="9">
        <v>580506880007</v>
      </c>
      <c r="F444" t="s">
        <v>449</v>
      </c>
      <c r="G444" t="s">
        <v>545</v>
      </c>
      <c r="I444" t="s">
        <v>818</v>
      </c>
      <c r="J444">
        <v>9165</v>
      </c>
      <c r="K444" t="s">
        <v>529</v>
      </c>
      <c r="L444" t="s">
        <v>531</v>
      </c>
      <c r="M444" t="s">
        <v>530</v>
      </c>
      <c r="N444" t="s">
        <v>530</v>
      </c>
      <c r="O444" t="s">
        <v>530</v>
      </c>
      <c r="P444" t="s">
        <v>531</v>
      </c>
      <c r="Q444" s="5">
        <f t="shared" si="18"/>
        <v>4</v>
      </c>
      <c r="R444" s="8" t="str">
        <f t="shared" si="19"/>
        <v>5805068800079165</v>
      </c>
      <c r="S444" s="8" t="str">
        <f>VLOOKUP(R444,'RSU Provider 14-15'!Q:Q,1,)</f>
        <v>5805068800079165</v>
      </c>
      <c r="T444" s="8" t="e">
        <f>VLOOKUP(R444,#REF!,1,)</f>
        <v>#REF!</v>
      </c>
      <c r="U444" s="11" t="s">
        <v>817</v>
      </c>
      <c r="V444" s="8" t="e">
        <f>VLOOKUP(E444,#REF!,1,FALSE)</f>
        <v>#REF!</v>
      </c>
      <c r="W444" t="str">
        <f>VLOOKUP(R444,[2]Sheet1!$H$1:$H$65536,1,FALSE)</f>
        <v>5805068800079165</v>
      </c>
      <c r="Y444" t="str">
        <f t="shared" si="20"/>
        <v>OPPORTUNITY PRESCHOOL--Program Code: 9165</v>
      </c>
      <c r="Z444" s="9">
        <v>342700880051</v>
      </c>
      <c r="AA444" t="s">
        <v>531</v>
      </c>
      <c r="AB444" t="s">
        <v>531</v>
      </c>
    </row>
    <row r="445" spans="1:29" x14ac:dyDescent="0.25">
      <c r="A445" s="10">
        <v>4</v>
      </c>
      <c r="B445" s="10">
        <v>1516</v>
      </c>
      <c r="C445" s="10" t="s">
        <v>527</v>
      </c>
      <c r="D445" s="10">
        <v>10190</v>
      </c>
      <c r="E445" s="9">
        <v>660404998061</v>
      </c>
      <c r="F445" t="s">
        <v>582</v>
      </c>
      <c r="G445" t="s">
        <v>534</v>
      </c>
      <c r="I445" t="s">
        <v>818</v>
      </c>
      <c r="J445">
        <v>9000</v>
      </c>
      <c r="K445" t="s">
        <v>529</v>
      </c>
      <c r="L445" t="s">
        <v>530</v>
      </c>
      <c r="M445" t="s">
        <v>530</v>
      </c>
      <c r="N445" t="s">
        <v>531</v>
      </c>
      <c r="O445" t="s">
        <v>531</v>
      </c>
      <c r="P445" t="s">
        <v>530</v>
      </c>
      <c r="Q445" s="5">
        <f t="shared" si="18"/>
        <v>1</v>
      </c>
      <c r="R445" s="8" t="str">
        <f t="shared" si="19"/>
        <v>6604049980619000</v>
      </c>
      <c r="S445" s="8" t="str">
        <f>VLOOKUP(R445,'RSU Provider 14-15'!Q:Q,1,)</f>
        <v>6604049980619000</v>
      </c>
      <c r="T445" s="8" t="e">
        <f>VLOOKUP(R445,#REF!,1,)</f>
        <v>#REF!</v>
      </c>
      <c r="U445" s="11" t="s">
        <v>817</v>
      </c>
      <c r="V445" s="8" t="e">
        <f>VLOOKUP(E445,#REF!,1,FALSE)</f>
        <v>#REF!</v>
      </c>
      <c r="W445" t="str">
        <f>VLOOKUP(R445,[2]Sheet1!$H$1:$H$65536,1,FALSE)</f>
        <v>6604049980619000</v>
      </c>
      <c r="Y445" t="str">
        <f t="shared" si="20"/>
        <v>ORCHARD SCHOOL-ANDRUS CHILD--Program Code: 9000</v>
      </c>
      <c r="Z445" s="9">
        <v>342700880051</v>
      </c>
      <c r="AA445" t="s">
        <v>531</v>
      </c>
      <c r="AB445" t="s">
        <v>531</v>
      </c>
    </row>
    <row r="446" spans="1:29" x14ac:dyDescent="0.25">
      <c r="A446" s="10">
        <v>4</v>
      </c>
      <c r="B446" s="10">
        <v>1516</v>
      </c>
      <c r="C446" s="10" t="s">
        <v>527</v>
      </c>
      <c r="D446" s="10">
        <v>18010</v>
      </c>
      <c r="E446" s="9">
        <v>332100880107</v>
      </c>
      <c r="F446" t="s">
        <v>474</v>
      </c>
      <c r="G446" t="s">
        <v>558</v>
      </c>
      <c r="I446" t="s">
        <v>818</v>
      </c>
      <c r="J446">
        <v>9100</v>
      </c>
      <c r="K446" t="s">
        <v>529</v>
      </c>
      <c r="L446" t="s">
        <v>531</v>
      </c>
      <c r="M446" t="s">
        <v>530</v>
      </c>
      <c r="N446" t="s">
        <v>530</v>
      </c>
      <c r="O446" t="s">
        <v>531</v>
      </c>
      <c r="P446" t="s">
        <v>530</v>
      </c>
      <c r="Q446" s="5">
        <f t="shared" si="18"/>
        <v>3</v>
      </c>
      <c r="R446" s="8" t="str">
        <f t="shared" si="19"/>
        <v>3321008801079100</v>
      </c>
      <c r="S446" s="8" t="str">
        <f>VLOOKUP(R446,'RSU Provider 14-15'!Q:Q,1,)</f>
        <v>3321008801079100</v>
      </c>
      <c r="T446" s="8" t="e">
        <f>VLOOKUP(R446,#REF!,1,)</f>
        <v>#REF!</v>
      </c>
      <c r="U446" s="11" t="s">
        <v>817</v>
      </c>
      <c r="V446" s="8" t="e">
        <f>VLOOKUP(E446,#REF!,1,FALSE)</f>
        <v>#REF!</v>
      </c>
      <c r="W446" t="str">
        <f>VLOOKUP(R446,[2]Sheet1!$H$1:$H$65536,1,FALSE)</f>
        <v>3321008801079100</v>
      </c>
      <c r="Y446" t="str">
        <f t="shared" si="20"/>
        <v>OTSAR EARLY CHILDHOOD CENTER--Program Code: 9100</v>
      </c>
      <c r="Z446" s="9">
        <v>580506880007</v>
      </c>
      <c r="AA446" t="s">
        <v>531</v>
      </c>
      <c r="AB446" t="s">
        <v>531</v>
      </c>
    </row>
    <row r="447" spans="1:29" x14ac:dyDescent="0.25">
      <c r="A447" s="10">
        <v>4</v>
      </c>
      <c r="B447" s="10">
        <v>1516</v>
      </c>
      <c r="C447" s="10" t="s">
        <v>527</v>
      </c>
      <c r="D447" s="10">
        <v>18010</v>
      </c>
      <c r="E447" s="9">
        <v>332100880107</v>
      </c>
      <c r="F447" t="s">
        <v>474</v>
      </c>
      <c r="G447" t="s">
        <v>558</v>
      </c>
      <c r="I447" t="s">
        <v>818</v>
      </c>
      <c r="J447">
        <v>9160</v>
      </c>
      <c r="K447" t="s">
        <v>529</v>
      </c>
      <c r="L447" t="s">
        <v>531</v>
      </c>
      <c r="M447" t="s">
        <v>530</v>
      </c>
      <c r="N447" t="s">
        <v>530</v>
      </c>
      <c r="O447" t="s">
        <v>530</v>
      </c>
      <c r="P447" t="s">
        <v>531</v>
      </c>
      <c r="Q447" s="5">
        <f t="shared" si="18"/>
        <v>4</v>
      </c>
      <c r="R447" s="8" t="str">
        <f t="shared" si="19"/>
        <v>3321008801079160</v>
      </c>
      <c r="S447" s="8" t="str">
        <f>VLOOKUP(R447,'RSU Provider 14-15'!Q:Q,1,)</f>
        <v>3321008801079160</v>
      </c>
      <c r="T447" s="8" t="e">
        <f>VLOOKUP(R447,#REF!,1,)</f>
        <v>#REF!</v>
      </c>
      <c r="U447" s="11" t="s">
        <v>817</v>
      </c>
      <c r="V447" s="8" t="e">
        <f>VLOOKUP(E447,#REF!,1,FALSE)</f>
        <v>#REF!</v>
      </c>
      <c r="W447" t="str">
        <f>VLOOKUP(R447,[2]Sheet1!$H$1:$H$65536,1,FALSE)</f>
        <v>3321008801079160</v>
      </c>
      <c r="Y447" t="str">
        <f t="shared" si="20"/>
        <v>OTSAR EARLY CHILDHOOD CENTER--Program Code: 9160</v>
      </c>
      <c r="Z447" s="9">
        <v>580506880007</v>
      </c>
      <c r="AA447" t="s">
        <v>531</v>
      </c>
      <c r="AB447" t="s">
        <v>531</v>
      </c>
    </row>
    <row r="448" spans="1:29" x14ac:dyDescent="0.25">
      <c r="A448" s="10">
        <v>4</v>
      </c>
      <c r="B448" s="10">
        <v>1516</v>
      </c>
      <c r="C448" s="10" t="s">
        <v>527</v>
      </c>
      <c r="D448" s="10">
        <v>13150</v>
      </c>
      <c r="E448" s="9">
        <v>310300999133</v>
      </c>
      <c r="F448" t="s">
        <v>391</v>
      </c>
      <c r="G448" t="s">
        <v>556</v>
      </c>
      <c r="I448" t="s">
        <v>818</v>
      </c>
      <c r="J448">
        <v>9000</v>
      </c>
      <c r="K448" t="s">
        <v>529</v>
      </c>
      <c r="L448" t="s">
        <v>530</v>
      </c>
      <c r="M448" t="s">
        <v>530</v>
      </c>
      <c r="N448" t="s">
        <v>531</v>
      </c>
      <c r="O448" t="s">
        <v>531</v>
      </c>
      <c r="P448" t="s">
        <v>530</v>
      </c>
      <c r="Q448" s="5">
        <f t="shared" si="18"/>
        <v>1</v>
      </c>
      <c r="R448" s="8" t="str">
        <f t="shared" si="19"/>
        <v>3103009991339000</v>
      </c>
      <c r="S448" s="8" t="str">
        <f>VLOOKUP(R448,'RSU Provider 14-15'!Q:Q,1,)</f>
        <v>3103009991339000</v>
      </c>
      <c r="T448" s="8" t="e">
        <f>VLOOKUP(R448,#REF!,1,)</f>
        <v>#REF!</v>
      </c>
      <c r="U448" s="11" t="s">
        <v>817</v>
      </c>
      <c r="V448" s="8" t="e">
        <f>VLOOKUP(E448,#REF!,1,FALSE)</f>
        <v>#REF!</v>
      </c>
      <c r="W448" t="str">
        <f>VLOOKUP(R448,[2]Sheet1!$H$1:$H$65536,1,FALSE)</f>
        <v>3103009991339000</v>
      </c>
      <c r="Y448" t="str">
        <f t="shared" si="20"/>
        <v>PARKSIDE SCHOOL (THE)--Program Code: 9000</v>
      </c>
      <c r="Z448" s="9">
        <v>580506880007</v>
      </c>
      <c r="AA448" t="s">
        <v>531</v>
      </c>
      <c r="AB448" t="s">
        <v>531</v>
      </c>
    </row>
    <row r="449" spans="1:29" x14ac:dyDescent="0.25">
      <c r="A449" s="10">
        <v>4</v>
      </c>
      <c r="B449" s="10">
        <v>1516</v>
      </c>
      <c r="C449" s="10" t="s">
        <v>532</v>
      </c>
      <c r="D449" s="10">
        <v>22190</v>
      </c>
      <c r="E449" s="9">
        <v>421800990041</v>
      </c>
      <c r="F449" t="s">
        <v>699</v>
      </c>
      <c r="G449" t="s">
        <v>534</v>
      </c>
      <c r="I449" t="s">
        <v>818</v>
      </c>
      <c r="J449">
        <v>9165</v>
      </c>
      <c r="K449" t="s">
        <v>529</v>
      </c>
      <c r="L449" t="s">
        <v>531</v>
      </c>
      <c r="M449" t="s">
        <v>530</v>
      </c>
      <c r="N449" t="s">
        <v>530</v>
      </c>
      <c r="O449" t="s">
        <v>530</v>
      </c>
      <c r="P449" t="s">
        <v>531</v>
      </c>
      <c r="Q449" s="5">
        <f t="shared" si="18"/>
        <v>4</v>
      </c>
      <c r="R449" s="8" t="str">
        <f t="shared" si="19"/>
        <v>4218009900419165</v>
      </c>
      <c r="S449" s="8" t="str">
        <f>VLOOKUP(R449,'RSU Provider 14-15'!Q:Q,1,)</f>
        <v>4218009900419165</v>
      </c>
      <c r="T449" s="8" t="e">
        <f>VLOOKUP(R449,#REF!,1,)</f>
        <v>#REF!</v>
      </c>
      <c r="U449" s="11" t="s">
        <v>817</v>
      </c>
      <c r="V449" s="8" t="e">
        <f>VLOOKUP(E449,#REF!,1,FALSE)</f>
        <v>#REF!</v>
      </c>
      <c r="W449" t="str">
        <f>VLOOKUP(R449,[2]Sheet1!$H$1:$H$65536,1,FALSE)</f>
        <v>4218009900419165</v>
      </c>
      <c r="Y449" t="str">
        <f t="shared" si="20"/>
        <v>PARKSIDE SCHOOL-ONONDAGA NYS--Program Code: 9165</v>
      </c>
      <c r="Z449" s="9">
        <v>580506880007</v>
      </c>
      <c r="AA449" t="s">
        <v>531</v>
      </c>
      <c r="AB449" t="s">
        <v>531</v>
      </c>
    </row>
    <row r="450" spans="1:29" x14ac:dyDescent="0.25">
      <c r="A450" s="10">
        <v>4</v>
      </c>
      <c r="B450" s="10">
        <v>1516</v>
      </c>
      <c r="C450" s="10" t="s">
        <v>532</v>
      </c>
      <c r="D450" s="10">
        <v>13160</v>
      </c>
      <c r="E450" s="9">
        <v>470501997072</v>
      </c>
      <c r="F450" t="s">
        <v>374</v>
      </c>
      <c r="G450" t="s">
        <v>539</v>
      </c>
      <c r="I450" t="s">
        <v>818</v>
      </c>
      <c r="J450">
        <v>9000</v>
      </c>
      <c r="K450" t="s">
        <v>529</v>
      </c>
      <c r="L450" t="s">
        <v>530</v>
      </c>
      <c r="M450" t="s">
        <v>530</v>
      </c>
      <c r="N450" t="s">
        <v>531</v>
      </c>
      <c r="O450" t="s">
        <v>531</v>
      </c>
      <c r="P450" t="s">
        <v>530</v>
      </c>
      <c r="Q450" s="5">
        <f t="shared" ref="Q450:Q513" si="21">IF(AND(N450="Y",A450&lt;5),1,IF(AND(N450="Y", A450=6),2,IF(AND(L450="Y",O450="Y"),3,IF(AND(L450="Y",P450="Y"),4,IF(AND(L450="Y",M450="Y"),5,IF(AND(N450="Y",A450=8),6,IF(AND(N450="Y",A450=7),7)))))))</f>
        <v>1</v>
      </c>
      <c r="R450" s="8" t="str">
        <f t="shared" ref="R450:R513" si="22">CONCATENATE(E450,J450)</f>
        <v>4705019970729000</v>
      </c>
      <c r="S450" s="8" t="str">
        <f>VLOOKUP(R450,'RSU Provider 14-15'!Q:Q,1,)</f>
        <v>4705019970729000</v>
      </c>
      <c r="T450" s="8" t="e">
        <f>VLOOKUP(R450,#REF!,1,)</f>
        <v>#REF!</v>
      </c>
      <c r="U450" s="11" t="s">
        <v>817</v>
      </c>
      <c r="V450" s="8" t="e">
        <f>VLOOKUP(E450,#REF!,1,FALSE)</f>
        <v>#REF!</v>
      </c>
      <c r="W450" t="str">
        <f>VLOOKUP(R450,[2]Sheet1!$H$1:$H$65536,1,FALSE)</f>
        <v>4705019970729000</v>
      </c>
      <c r="Y450" t="str">
        <f t="shared" si="20"/>
        <v>PATHFINDER VILLAGE SCHOOL--Program Code: 9000</v>
      </c>
      <c r="Z450" s="9">
        <v>660404998061</v>
      </c>
      <c r="AA450" t="s">
        <v>531</v>
      </c>
      <c r="AB450" t="s">
        <v>531</v>
      </c>
    </row>
    <row r="451" spans="1:29" x14ac:dyDescent="0.25">
      <c r="A451" s="10">
        <v>4</v>
      </c>
      <c r="B451" s="10">
        <v>1516</v>
      </c>
      <c r="C451" s="10" t="s">
        <v>532</v>
      </c>
      <c r="D451" s="10">
        <v>21860</v>
      </c>
      <c r="E451" s="9">
        <v>571000890003</v>
      </c>
      <c r="F451" t="s">
        <v>425</v>
      </c>
      <c r="G451" t="s">
        <v>571</v>
      </c>
      <c r="I451" t="s">
        <v>818</v>
      </c>
      <c r="J451">
        <v>9101</v>
      </c>
      <c r="K451" t="s">
        <v>529</v>
      </c>
      <c r="L451" t="s">
        <v>531</v>
      </c>
      <c r="M451" t="s">
        <v>530</v>
      </c>
      <c r="N451" t="s">
        <v>530</v>
      </c>
      <c r="O451" t="s">
        <v>531</v>
      </c>
      <c r="P451" t="s">
        <v>530</v>
      </c>
      <c r="Q451" s="5">
        <f t="shared" si="21"/>
        <v>3</v>
      </c>
      <c r="R451" s="8" t="str">
        <f t="shared" si="22"/>
        <v>5710008900039101</v>
      </c>
      <c r="S451" s="8" t="str">
        <f>VLOOKUP(R451,'RSU Provider 14-15'!Q:Q,1,)</f>
        <v>5710008900039101</v>
      </c>
      <c r="T451" s="8" t="e">
        <f>VLOOKUP(R451,#REF!,1,)</f>
        <v>#REF!</v>
      </c>
      <c r="U451" s="11" t="s">
        <v>817</v>
      </c>
      <c r="V451" s="8" t="e">
        <f>VLOOKUP(E451,#REF!,1,FALSE)</f>
        <v>#REF!</v>
      </c>
      <c r="W451" t="e">
        <f>VLOOKUP(R451,[2]Sheet1!$H$1:$H$65536,1,FALSE)</f>
        <v>#N/A</v>
      </c>
      <c r="Y451" t="str">
        <f t="shared" si="20"/>
        <v>PATHWAYS INC--Program Code: 9101</v>
      </c>
      <c r="Z451" s="9">
        <v>332100880107</v>
      </c>
      <c r="AA451" t="s">
        <v>531</v>
      </c>
      <c r="AB451" t="s">
        <v>531</v>
      </c>
    </row>
    <row r="452" spans="1:29" x14ac:dyDescent="0.25">
      <c r="A452" s="10">
        <v>4</v>
      </c>
      <c r="B452" s="10">
        <v>1516</v>
      </c>
      <c r="C452" s="10" t="s">
        <v>532</v>
      </c>
      <c r="D452" s="10">
        <v>21860</v>
      </c>
      <c r="E452" s="9">
        <v>571000890003</v>
      </c>
      <c r="F452" t="s">
        <v>425</v>
      </c>
      <c r="G452" t="s">
        <v>571</v>
      </c>
      <c r="I452" t="s">
        <v>818</v>
      </c>
      <c r="J452">
        <v>9100</v>
      </c>
      <c r="K452" t="s">
        <v>529</v>
      </c>
      <c r="L452" t="s">
        <v>531</v>
      </c>
      <c r="M452" t="s">
        <v>530</v>
      </c>
      <c r="N452" t="s">
        <v>530</v>
      </c>
      <c r="O452" t="s">
        <v>531</v>
      </c>
      <c r="P452" t="s">
        <v>530</v>
      </c>
      <c r="Q452" s="5">
        <f t="shared" si="21"/>
        <v>3</v>
      </c>
      <c r="R452" s="8" t="str">
        <f t="shared" si="22"/>
        <v>5710008900039100</v>
      </c>
      <c r="S452" s="8" t="str">
        <f>VLOOKUP(R452,'RSU Provider 14-15'!Q:Q,1,)</f>
        <v>5710008900039100</v>
      </c>
      <c r="T452" s="8" t="e">
        <f>VLOOKUP(R452,#REF!,1,)</f>
        <v>#REF!</v>
      </c>
      <c r="U452" s="11" t="s">
        <v>817</v>
      </c>
      <c r="V452" s="8" t="e">
        <f>VLOOKUP(E452,#REF!,1,FALSE)</f>
        <v>#REF!</v>
      </c>
      <c r="W452" t="str">
        <f>VLOOKUP(R452,[2]Sheet1!$H$1:$H$65536,1,FALSE)</f>
        <v>5710008900039100</v>
      </c>
      <c r="Y452" t="str">
        <f t="shared" ref="Y452:Y515" si="23">CONCATENATE(F452,U452,I452,J452)</f>
        <v>PATHWAYS INC--Program Code: 9100</v>
      </c>
      <c r="Z452" s="9">
        <v>332100880107</v>
      </c>
      <c r="AA452" t="s">
        <v>531</v>
      </c>
      <c r="AB452" t="s">
        <v>531</v>
      </c>
    </row>
    <row r="453" spans="1:29" x14ac:dyDescent="0.25">
      <c r="A453" s="10">
        <v>4</v>
      </c>
      <c r="B453" s="10">
        <v>1516</v>
      </c>
      <c r="C453" s="10" t="s">
        <v>532</v>
      </c>
      <c r="D453" s="10">
        <v>21860</v>
      </c>
      <c r="E453" s="9">
        <v>571000890003</v>
      </c>
      <c r="F453" t="s">
        <v>425</v>
      </c>
      <c r="G453" t="s">
        <v>571</v>
      </c>
      <c r="I453" t="s">
        <v>818</v>
      </c>
      <c r="J453">
        <v>9160</v>
      </c>
      <c r="K453" t="s">
        <v>529</v>
      </c>
      <c r="L453" t="s">
        <v>531</v>
      </c>
      <c r="M453" t="s">
        <v>530</v>
      </c>
      <c r="N453" t="s">
        <v>530</v>
      </c>
      <c r="O453" t="s">
        <v>530</v>
      </c>
      <c r="P453" t="s">
        <v>531</v>
      </c>
      <c r="Q453" s="5">
        <f t="shared" si="21"/>
        <v>4</v>
      </c>
      <c r="R453" s="8" t="str">
        <f t="shared" si="22"/>
        <v>5710008900039160</v>
      </c>
      <c r="S453" s="8" t="str">
        <f>VLOOKUP(R453,'RSU Provider 14-15'!Q:Q,1,)</f>
        <v>5710008900039160</v>
      </c>
      <c r="T453" s="8" t="e">
        <f>VLOOKUP(R453,#REF!,1,)</f>
        <v>#REF!</v>
      </c>
      <c r="U453" s="11" t="s">
        <v>817</v>
      </c>
      <c r="V453" s="8" t="e">
        <f>VLOOKUP(E453,#REF!,1,FALSE)</f>
        <v>#REF!</v>
      </c>
      <c r="W453" t="str">
        <f>VLOOKUP(R453,[2]Sheet1!$H$1:$H$65536,1,FALSE)</f>
        <v>5710008900039160</v>
      </c>
      <c r="X453" s="16"/>
      <c r="Y453" s="16" t="str">
        <f t="shared" si="23"/>
        <v>PATHWAYS INC--Program Code: 9160</v>
      </c>
      <c r="Z453" s="15">
        <v>353100880167</v>
      </c>
      <c r="AA453" t="s">
        <v>530</v>
      </c>
      <c r="AB453" t="s">
        <v>530</v>
      </c>
      <c r="AC453" t="s">
        <v>822</v>
      </c>
    </row>
    <row r="454" spans="1:29" x14ac:dyDescent="0.25">
      <c r="A454" s="10">
        <v>4</v>
      </c>
      <c r="B454" s="10">
        <v>1516</v>
      </c>
      <c r="C454" s="10" t="s">
        <v>527</v>
      </c>
      <c r="D454" s="10">
        <v>17490</v>
      </c>
      <c r="E454" s="9">
        <v>342800880050</v>
      </c>
      <c r="F454" t="s">
        <v>655</v>
      </c>
      <c r="G454" t="s">
        <v>656</v>
      </c>
      <c r="I454" t="s">
        <v>818</v>
      </c>
      <c r="J454">
        <v>9100</v>
      </c>
      <c r="K454" t="s">
        <v>529</v>
      </c>
      <c r="L454" t="s">
        <v>531</v>
      </c>
      <c r="M454" t="s">
        <v>530</v>
      </c>
      <c r="N454" t="s">
        <v>530</v>
      </c>
      <c r="O454" t="s">
        <v>531</v>
      </c>
      <c r="P454" t="s">
        <v>530</v>
      </c>
      <c r="Q454" s="5">
        <f t="shared" si="21"/>
        <v>3</v>
      </c>
      <c r="R454" s="8" t="str">
        <f t="shared" si="22"/>
        <v>3428008800509100</v>
      </c>
      <c r="S454" s="8" t="str">
        <f>VLOOKUP(R454,'RSU Provider 14-15'!Q:Q,1,)</f>
        <v>3428008800509100</v>
      </c>
      <c r="T454" s="8" t="e">
        <f>VLOOKUP(R454,#REF!,1,)</f>
        <v>#REF!</v>
      </c>
      <c r="U454" s="11" t="s">
        <v>817</v>
      </c>
      <c r="V454" s="8" t="e">
        <f>VLOOKUP(E454,#REF!,1,FALSE)</f>
        <v>#REF!</v>
      </c>
      <c r="W454" t="str">
        <f>VLOOKUP(R454,[2]Sheet1!$H$1:$H$65536,1,FALSE)</f>
        <v>3428008800509100</v>
      </c>
      <c r="X454" s="16"/>
      <c r="Y454" s="16" t="str">
        <f t="shared" si="23"/>
        <v>PSYCHOTHERAPEUTIC EVAL PROG---Program Code: 9100</v>
      </c>
      <c r="Z454" s="15">
        <v>353100880167</v>
      </c>
      <c r="AA454" t="s">
        <v>530</v>
      </c>
      <c r="AB454" t="s">
        <v>530</v>
      </c>
      <c r="AC454" t="s">
        <v>822</v>
      </c>
    </row>
    <row r="455" spans="1:29" x14ac:dyDescent="0.25">
      <c r="A455" s="10">
        <v>4</v>
      </c>
      <c r="B455" s="10">
        <v>1516</v>
      </c>
      <c r="C455" s="10" t="s">
        <v>527</v>
      </c>
      <c r="D455" s="10">
        <v>17490</v>
      </c>
      <c r="E455" s="9">
        <v>342800880050</v>
      </c>
      <c r="F455" t="s">
        <v>655</v>
      </c>
      <c r="G455" t="s">
        <v>656</v>
      </c>
      <c r="I455" t="s">
        <v>818</v>
      </c>
      <c r="J455">
        <v>9160</v>
      </c>
      <c r="K455" t="s">
        <v>529</v>
      </c>
      <c r="L455" t="s">
        <v>531</v>
      </c>
      <c r="M455" t="s">
        <v>530</v>
      </c>
      <c r="N455" t="s">
        <v>530</v>
      </c>
      <c r="O455" t="s">
        <v>530</v>
      </c>
      <c r="P455" t="s">
        <v>531</v>
      </c>
      <c r="Q455" s="5">
        <f t="shared" si="21"/>
        <v>4</v>
      </c>
      <c r="R455" s="8" t="str">
        <f t="shared" si="22"/>
        <v>3428008800509160</v>
      </c>
      <c r="S455" s="8" t="str">
        <f>VLOOKUP(R455,'RSU Provider 14-15'!Q:Q,1,)</f>
        <v>3428008800509160</v>
      </c>
      <c r="T455" s="8" t="e">
        <f>VLOOKUP(R455,#REF!,1,)</f>
        <v>#REF!</v>
      </c>
      <c r="U455" s="11" t="s">
        <v>817</v>
      </c>
      <c r="V455" s="8" t="e">
        <f>VLOOKUP(E455,#REF!,1,FALSE)</f>
        <v>#REF!</v>
      </c>
      <c r="W455" t="str">
        <f>VLOOKUP(R455,[2]Sheet1!$H$1:$H$65536,1,FALSE)</f>
        <v>3428008800509160</v>
      </c>
      <c r="Y455" t="str">
        <f t="shared" si="23"/>
        <v>PSYCHOTHERAPEUTIC EVAL PROG---Program Code: 9160</v>
      </c>
      <c r="Z455" s="9">
        <v>310300999133</v>
      </c>
      <c r="AA455" t="s">
        <v>531</v>
      </c>
      <c r="AB455" t="s">
        <v>531</v>
      </c>
    </row>
    <row r="456" spans="1:29" x14ac:dyDescent="0.25">
      <c r="A456" s="10">
        <v>4</v>
      </c>
      <c r="B456" s="10">
        <v>1516</v>
      </c>
      <c r="C456" s="10" t="s">
        <v>527</v>
      </c>
      <c r="D456" s="10">
        <v>17490</v>
      </c>
      <c r="E456" s="9">
        <v>342800880050</v>
      </c>
      <c r="F456" t="s">
        <v>655</v>
      </c>
      <c r="G456" t="s">
        <v>656</v>
      </c>
      <c r="I456" t="s">
        <v>818</v>
      </c>
      <c r="J456">
        <v>9165</v>
      </c>
      <c r="K456" t="s">
        <v>529</v>
      </c>
      <c r="L456" t="s">
        <v>531</v>
      </c>
      <c r="M456" t="s">
        <v>530</v>
      </c>
      <c r="N456" t="s">
        <v>530</v>
      </c>
      <c r="O456" t="s">
        <v>530</v>
      </c>
      <c r="P456" t="s">
        <v>531</v>
      </c>
      <c r="Q456" s="5">
        <f t="shared" si="21"/>
        <v>4</v>
      </c>
      <c r="R456" s="8" t="str">
        <f t="shared" si="22"/>
        <v>3428008800509165</v>
      </c>
      <c r="S456" s="8" t="str">
        <f>VLOOKUP(R456,'RSU Provider 14-15'!Q:Q,1,)</f>
        <v>3428008800509165</v>
      </c>
      <c r="T456" s="8" t="e">
        <f>VLOOKUP(R456,#REF!,1,)</f>
        <v>#REF!</v>
      </c>
      <c r="U456" s="11" t="s">
        <v>817</v>
      </c>
      <c r="V456" s="8" t="e">
        <f>VLOOKUP(E456,#REF!,1,FALSE)</f>
        <v>#REF!</v>
      </c>
      <c r="W456" t="str">
        <f>VLOOKUP(R456,[2]Sheet1!$H$1:$H$65536,1,FALSE)</f>
        <v>3428008800509165</v>
      </c>
      <c r="Y456" t="str">
        <f t="shared" si="23"/>
        <v>PSYCHOTHERAPEUTIC EVAL PROG---Program Code: 9165</v>
      </c>
      <c r="Z456" s="9">
        <v>421800990041</v>
      </c>
      <c r="AA456" t="s">
        <v>531</v>
      </c>
      <c r="AB456" t="s">
        <v>531</v>
      </c>
    </row>
    <row r="457" spans="1:29" x14ac:dyDescent="0.25">
      <c r="A457" s="10">
        <v>4</v>
      </c>
      <c r="B457" s="10">
        <v>1516</v>
      </c>
      <c r="C457" s="10" t="s">
        <v>527</v>
      </c>
      <c r="D457" s="10">
        <v>28240</v>
      </c>
      <c r="E457" s="9">
        <v>342800880067</v>
      </c>
      <c r="F457" t="s">
        <v>583</v>
      </c>
      <c r="G457" t="s">
        <v>563</v>
      </c>
      <c r="I457" t="s">
        <v>818</v>
      </c>
      <c r="J457">
        <v>9000</v>
      </c>
      <c r="K457" t="s">
        <v>529</v>
      </c>
      <c r="L457" t="s">
        <v>530</v>
      </c>
      <c r="M457" t="s">
        <v>530</v>
      </c>
      <c r="N457" t="s">
        <v>531</v>
      </c>
      <c r="O457" t="s">
        <v>531</v>
      </c>
      <c r="P457" t="s">
        <v>530</v>
      </c>
      <c r="Q457" s="5">
        <f t="shared" si="21"/>
        <v>1</v>
      </c>
      <c r="R457" s="8" t="str">
        <f t="shared" si="22"/>
        <v>3428008800679000</v>
      </c>
      <c r="S457" s="8" t="str">
        <f>VLOOKUP(R457,'RSU Provider 14-15'!Q:Q,1,)</f>
        <v>3428008800679000</v>
      </c>
      <c r="T457" s="8" t="e">
        <f>VLOOKUP(R457,#REF!,1,)</f>
        <v>#REF!</v>
      </c>
      <c r="U457" s="11" t="s">
        <v>817</v>
      </c>
      <c r="V457" s="8" t="e">
        <f>VLOOKUP(E457,#REF!,1,FALSE)</f>
        <v>#REF!</v>
      </c>
      <c r="W457" t="str">
        <f>VLOOKUP(R457,[2]Sheet1!$H$1:$H$65536,1,FALSE)</f>
        <v>3428008800679000</v>
      </c>
      <c r="Y457" t="str">
        <f t="shared" si="23"/>
        <v>QUEENS SERVICES FOR AUTISTIC--Program Code: 9000</v>
      </c>
      <c r="Z457" s="9">
        <v>470501997072</v>
      </c>
      <c r="AA457" t="s">
        <v>531</v>
      </c>
      <c r="AB457" t="s">
        <v>531</v>
      </c>
    </row>
    <row r="458" spans="1:29" x14ac:dyDescent="0.25">
      <c r="A458" s="10">
        <v>4</v>
      </c>
      <c r="B458" s="10">
        <v>1516</v>
      </c>
      <c r="C458" s="10" t="s">
        <v>527</v>
      </c>
      <c r="D458" s="10">
        <v>28240</v>
      </c>
      <c r="E458" s="9">
        <v>342800880067</v>
      </c>
      <c r="F458" t="s">
        <v>583</v>
      </c>
      <c r="G458" t="s">
        <v>563</v>
      </c>
      <c r="I458" t="s">
        <v>818</v>
      </c>
      <c r="J458">
        <v>9100</v>
      </c>
      <c r="K458" t="s">
        <v>529</v>
      </c>
      <c r="L458" t="s">
        <v>531</v>
      </c>
      <c r="M458" t="s">
        <v>530</v>
      </c>
      <c r="N458" t="s">
        <v>530</v>
      </c>
      <c r="O458" t="s">
        <v>531</v>
      </c>
      <c r="P458" t="s">
        <v>530</v>
      </c>
      <c r="Q458" s="5">
        <f t="shared" si="21"/>
        <v>3</v>
      </c>
      <c r="R458" s="8" t="str">
        <f t="shared" si="22"/>
        <v>3428008800679100</v>
      </c>
      <c r="S458" s="8" t="str">
        <f>VLOOKUP(R458,'RSU Provider 14-15'!Q:Q,1,)</f>
        <v>3428008800679100</v>
      </c>
      <c r="T458" s="8" t="e">
        <f>VLOOKUP(R458,#REF!,1,)</f>
        <v>#REF!</v>
      </c>
      <c r="U458" s="11" t="s">
        <v>817</v>
      </c>
      <c r="V458" s="8" t="e">
        <f>VLOOKUP(E458,#REF!,1,FALSE)</f>
        <v>#REF!</v>
      </c>
      <c r="W458" t="str">
        <f>VLOOKUP(R458,[2]Sheet1!$H$1:$H$65536,1,FALSE)</f>
        <v>3428008800679100</v>
      </c>
      <c r="Y458" t="str">
        <f t="shared" si="23"/>
        <v>QUEENS SERVICES FOR AUTISTIC--Program Code: 9100</v>
      </c>
      <c r="Z458" s="9">
        <v>571000890003</v>
      </c>
      <c r="AA458" t="s">
        <v>531</v>
      </c>
      <c r="AB458" t="s">
        <v>531</v>
      </c>
    </row>
    <row r="459" spans="1:29" x14ac:dyDescent="0.25">
      <c r="A459" s="10">
        <v>4</v>
      </c>
      <c r="B459" s="10">
        <v>1516</v>
      </c>
      <c r="C459" s="10" t="s">
        <v>527</v>
      </c>
      <c r="D459" s="10">
        <v>13300</v>
      </c>
      <c r="E459" s="9">
        <v>310400995515</v>
      </c>
      <c r="F459" t="s">
        <v>398</v>
      </c>
      <c r="G459" t="s">
        <v>545</v>
      </c>
      <c r="I459" t="s">
        <v>818</v>
      </c>
      <c r="J459">
        <v>9000</v>
      </c>
      <c r="K459" t="s">
        <v>529</v>
      </c>
      <c r="L459" t="s">
        <v>530</v>
      </c>
      <c r="M459" t="s">
        <v>530</v>
      </c>
      <c r="N459" t="s">
        <v>531</v>
      </c>
      <c r="O459" t="s">
        <v>531</v>
      </c>
      <c r="P459" t="s">
        <v>530</v>
      </c>
      <c r="Q459" s="5">
        <f t="shared" si="21"/>
        <v>1</v>
      </c>
      <c r="R459" s="8" t="str">
        <f t="shared" si="22"/>
        <v>3104009955159000</v>
      </c>
      <c r="S459" s="8" t="str">
        <f>VLOOKUP(R459,'RSU Provider 14-15'!Q:Q,1,)</f>
        <v>3104009955159000</v>
      </c>
      <c r="T459" s="8" t="e">
        <f>VLOOKUP(R459,#REF!,1,)</f>
        <v>#REF!</v>
      </c>
      <c r="U459" s="11" t="s">
        <v>817</v>
      </c>
      <c r="V459" s="8" t="e">
        <f>VLOOKUP(E459,#REF!,1,FALSE)</f>
        <v>#REF!</v>
      </c>
      <c r="W459" t="str">
        <f>VLOOKUP(R459,[2]Sheet1!$H$1:$H$65536,1,FALSE)</f>
        <v>3104009955159000</v>
      </c>
      <c r="Y459" t="str">
        <f t="shared" si="23"/>
        <v>REECE SCHOOL--Program Code: 9000</v>
      </c>
      <c r="Z459" s="13" t="s">
        <v>362</v>
      </c>
      <c r="AA459" t="s">
        <v>531</v>
      </c>
      <c r="AB459" t="s">
        <v>531</v>
      </c>
    </row>
    <row r="460" spans="1:29" x14ac:dyDescent="0.25">
      <c r="A460" s="10">
        <v>4</v>
      </c>
      <c r="B460" s="10">
        <v>1516</v>
      </c>
      <c r="C460" s="10" t="s">
        <v>527</v>
      </c>
      <c r="D460" s="10">
        <v>22150</v>
      </c>
      <c r="E460" s="9">
        <v>261600999444</v>
      </c>
      <c r="F460" t="s">
        <v>487</v>
      </c>
      <c r="G460" t="s">
        <v>539</v>
      </c>
      <c r="I460" t="s">
        <v>818</v>
      </c>
      <c r="J460">
        <v>9165</v>
      </c>
      <c r="K460" t="s">
        <v>529</v>
      </c>
      <c r="L460" t="s">
        <v>531</v>
      </c>
      <c r="M460" t="s">
        <v>530</v>
      </c>
      <c r="N460" t="s">
        <v>530</v>
      </c>
      <c r="O460" t="s">
        <v>530</v>
      </c>
      <c r="P460" t="s">
        <v>531</v>
      </c>
      <c r="Q460" s="5">
        <f t="shared" si="21"/>
        <v>4</v>
      </c>
      <c r="R460" s="8" t="str">
        <f t="shared" si="22"/>
        <v>2616009994449165</v>
      </c>
      <c r="S460" s="8" t="str">
        <f>VLOOKUP(R460,'RSU Provider 14-15'!Q:Q,1,)</f>
        <v>2616009994449165</v>
      </c>
      <c r="T460" s="8" t="e">
        <f>VLOOKUP(R460,#REF!,1,)</f>
        <v>#REF!</v>
      </c>
      <c r="U460" s="11" t="s">
        <v>817</v>
      </c>
      <c r="V460" s="8" t="e">
        <f>VLOOKUP(E460,#REF!,1,FALSE)</f>
        <v>#REF!</v>
      </c>
      <c r="W460" t="str">
        <f>VLOOKUP(R460,[2]Sheet1!$H$1:$H$65536,1,FALSE)</f>
        <v>2616009994449165</v>
      </c>
      <c r="Y460" t="str">
        <f t="shared" si="23"/>
        <v>ROCHESTER CHILDFIRST NETWORK--Program Code: 9165</v>
      </c>
      <c r="Z460" s="9">
        <v>571000890003</v>
      </c>
      <c r="AA460" t="s">
        <v>531</v>
      </c>
      <c r="AB460" t="s">
        <v>531</v>
      </c>
    </row>
    <row r="461" spans="1:29" x14ac:dyDescent="0.25">
      <c r="A461" s="10">
        <v>4</v>
      </c>
      <c r="B461" s="10">
        <v>1516</v>
      </c>
      <c r="C461" s="10" t="s">
        <v>527</v>
      </c>
      <c r="D461" s="10">
        <v>26680</v>
      </c>
      <c r="E461" s="9">
        <v>500402229315</v>
      </c>
      <c r="F461" t="s">
        <v>356</v>
      </c>
      <c r="G461" t="s">
        <v>540</v>
      </c>
      <c r="I461" t="s">
        <v>818</v>
      </c>
      <c r="J461">
        <v>9000</v>
      </c>
      <c r="K461" t="s">
        <v>529</v>
      </c>
      <c r="L461" t="s">
        <v>530</v>
      </c>
      <c r="M461" t="s">
        <v>530</v>
      </c>
      <c r="N461" t="s">
        <v>531</v>
      </c>
      <c r="O461" t="s">
        <v>531</v>
      </c>
      <c r="P461" t="s">
        <v>530</v>
      </c>
      <c r="Q461" s="5">
        <f t="shared" si="21"/>
        <v>1</v>
      </c>
      <c r="R461" s="8" t="str">
        <f t="shared" si="22"/>
        <v>5004022293159000</v>
      </c>
      <c r="S461" s="8" t="str">
        <f>VLOOKUP(R461,'RSU Provider 14-15'!Q:Q,1,)</f>
        <v>5004022293159000</v>
      </c>
      <c r="T461" s="8" t="e">
        <f>VLOOKUP(R461,#REF!,1,)</f>
        <v>#REF!</v>
      </c>
      <c r="U461" s="11" t="s">
        <v>817</v>
      </c>
      <c r="V461" s="8" t="e">
        <f>VLOOKUP(E461,#REF!,1,FALSE)</f>
        <v>#REF!</v>
      </c>
      <c r="W461" t="str">
        <f>VLOOKUP(R461,[2]Sheet1!$H$1:$H$65536,1,FALSE)</f>
        <v>5004022293159000</v>
      </c>
      <c r="Y461" t="str">
        <f t="shared" si="23"/>
        <v>ROCKLAND INST FOR SPEC EDUC--Program Code: 9000</v>
      </c>
      <c r="Z461" s="9">
        <v>800000059923</v>
      </c>
      <c r="AA461" t="s">
        <v>531</v>
      </c>
      <c r="AB461" t="s">
        <v>531</v>
      </c>
    </row>
    <row r="462" spans="1:29" x14ac:dyDescent="0.25">
      <c r="A462" s="14">
        <v>4</v>
      </c>
      <c r="B462" s="14">
        <v>1516</v>
      </c>
      <c r="C462" s="14" t="s">
        <v>527</v>
      </c>
      <c r="D462" s="14">
        <v>11460</v>
      </c>
      <c r="E462" s="15">
        <v>332000126678</v>
      </c>
      <c r="F462" s="16" t="s">
        <v>584</v>
      </c>
      <c r="G462" s="16" t="s">
        <v>545</v>
      </c>
      <c r="H462" s="16"/>
      <c r="I462" s="16" t="s">
        <v>818</v>
      </c>
      <c r="J462" s="16">
        <v>9000</v>
      </c>
      <c r="K462" s="16" t="s">
        <v>529</v>
      </c>
      <c r="L462" s="16" t="s">
        <v>530</v>
      </c>
      <c r="M462" s="16" t="s">
        <v>530</v>
      </c>
      <c r="N462" s="16" t="s">
        <v>531</v>
      </c>
      <c r="O462" s="16" t="s">
        <v>531</v>
      </c>
      <c r="P462" s="16" t="s">
        <v>530</v>
      </c>
      <c r="Q462" s="17">
        <f t="shared" si="21"/>
        <v>1</v>
      </c>
      <c r="R462" s="18" t="str">
        <f t="shared" si="22"/>
        <v>3320001266789000</v>
      </c>
      <c r="S462" s="18" t="str">
        <f>VLOOKUP(R462,'RSU Provider 14-15'!Q:Q,1,)</f>
        <v>3320001266789000</v>
      </c>
      <c r="T462" s="18" t="e">
        <f>VLOOKUP(R462,#REF!,1,)</f>
        <v>#REF!</v>
      </c>
      <c r="U462" s="19" t="s">
        <v>817</v>
      </c>
      <c r="V462" s="18" t="e">
        <f>VLOOKUP(E462,#REF!,1,FALSE)</f>
        <v>#REF!</v>
      </c>
      <c r="W462" s="16" t="str">
        <f>VLOOKUP(R462,[2]Sheet1!$H$1:$H$65536,1,FALSE)</f>
        <v>3320001266789000</v>
      </c>
      <c r="Y462" t="str">
        <f t="shared" si="23"/>
        <v>ROMAN CATH DIOCESE BROOKLYN---Program Code: 9000</v>
      </c>
      <c r="Z462" s="9">
        <v>342500880007</v>
      </c>
      <c r="AA462" t="s">
        <v>531</v>
      </c>
      <c r="AB462" t="s">
        <v>531</v>
      </c>
    </row>
    <row r="463" spans="1:29" x14ac:dyDescent="0.25">
      <c r="A463" s="10">
        <v>4</v>
      </c>
      <c r="B463" s="10">
        <v>1516</v>
      </c>
      <c r="C463" s="10" t="s">
        <v>527</v>
      </c>
      <c r="D463" s="10">
        <v>43100</v>
      </c>
      <c r="E463" s="9">
        <v>800000056017</v>
      </c>
      <c r="F463" t="s">
        <v>347</v>
      </c>
      <c r="G463" t="s">
        <v>558</v>
      </c>
      <c r="I463" t="s">
        <v>818</v>
      </c>
      <c r="J463">
        <v>9000</v>
      </c>
      <c r="K463" t="s">
        <v>529</v>
      </c>
      <c r="L463" t="s">
        <v>530</v>
      </c>
      <c r="M463" t="s">
        <v>530</v>
      </c>
      <c r="N463" t="s">
        <v>531</v>
      </c>
      <c r="O463" t="s">
        <v>531</v>
      </c>
      <c r="P463" t="s">
        <v>530</v>
      </c>
      <c r="Q463" s="5">
        <f t="shared" si="21"/>
        <v>1</v>
      </c>
      <c r="R463" s="8" t="str">
        <f t="shared" si="22"/>
        <v>8000000560179000</v>
      </c>
      <c r="S463" s="8" t="str">
        <f>VLOOKUP(R463,'RSU Provider 14-15'!Q:Q,1,)</f>
        <v>8000000560179000</v>
      </c>
      <c r="T463" s="8" t="e">
        <f>VLOOKUP(R463,#REF!,1,)</f>
        <v>#REF!</v>
      </c>
      <c r="U463" s="11" t="s">
        <v>817</v>
      </c>
      <c r="V463" s="8" t="e">
        <f>VLOOKUP(E463,#REF!,1,FALSE)</f>
        <v>#REF!</v>
      </c>
      <c r="W463" t="str">
        <f>VLOOKUP(R463,[2]Sheet1!$H$1:$H$65536,1,FALSE)</f>
        <v>8000000560179000</v>
      </c>
      <c r="Y463" t="str">
        <f t="shared" si="23"/>
        <v>RYKEN EDUCATIONAL CENTER--Program Code: 9000</v>
      </c>
      <c r="Z463" s="9">
        <v>342500880007</v>
      </c>
      <c r="AA463" t="s">
        <v>531</v>
      </c>
      <c r="AB463" t="s">
        <v>531</v>
      </c>
    </row>
    <row r="464" spans="1:29" x14ac:dyDescent="0.25">
      <c r="A464" s="10">
        <v>4</v>
      </c>
      <c r="B464" s="10">
        <v>1516</v>
      </c>
      <c r="C464" s="10" t="s">
        <v>532</v>
      </c>
      <c r="D464" s="10">
        <v>24670</v>
      </c>
      <c r="E464" s="9">
        <v>261701167030</v>
      </c>
      <c r="F464" t="s">
        <v>587</v>
      </c>
      <c r="G464" t="s">
        <v>528</v>
      </c>
      <c r="I464" t="s">
        <v>818</v>
      </c>
      <c r="J464">
        <v>9000</v>
      </c>
      <c r="K464" t="s">
        <v>529</v>
      </c>
      <c r="L464" t="s">
        <v>530</v>
      </c>
      <c r="M464" t="s">
        <v>530</v>
      </c>
      <c r="N464" t="s">
        <v>531</v>
      </c>
      <c r="O464" t="s">
        <v>531</v>
      </c>
      <c r="P464" t="s">
        <v>530</v>
      </c>
      <c r="Q464" s="5">
        <f t="shared" si="21"/>
        <v>1</v>
      </c>
      <c r="R464" s="8" t="str">
        <f t="shared" si="22"/>
        <v>2617011670309000</v>
      </c>
      <c r="S464" s="8" t="str">
        <f>VLOOKUP(R464,'RSU Provider 14-15'!Q:Q,1,)</f>
        <v>2617011670309000</v>
      </c>
      <c r="T464" s="8" t="e">
        <f>VLOOKUP(R464,#REF!,1,)</f>
        <v>#REF!</v>
      </c>
      <c r="U464" s="11" t="s">
        <v>817</v>
      </c>
      <c r="V464" s="23" t="e">
        <f>VLOOKUP(E464,#REF!,1,FALSE)</f>
        <v>#REF!</v>
      </c>
      <c r="W464" t="str">
        <f>VLOOKUP(R464,[2]Sheet1!$H$1:$H$65536,1,FALSE)</f>
        <v>2617011670309000</v>
      </c>
      <c r="Y464" t="str">
        <f t="shared" si="23"/>
        <v>SCHOOL - HOLY CHLDHD--Program Code: 9000</v>
      </c>
      <c r="Z464" s="9">
        <v>342500880007</v>
      </c>
      <c r="AA464" t="s">
        <v>531</v>
      </c>
      <c r="AB464" t="s">
        <v>531</v>
      </c>
    </row>
    <row r="465" spans="1:29" x14ac:dyDescent="0.25">
      <c r="A465" s="10">
        <v>4</v>
      </c>
      <c r="B465" s="10">
        <v>1516</v>
      </c>
      <c r="C465" s="10" t="s">
        <v>527</v>
      </c>
      <c r="D465" s="10">
        <v>13440</v>
      </c>
      <c r="E465" s="9">
        <v>342800996069</v>
      </c>
      <c r="F465" t="s">
        <v>588</v>
      </c>
      <c r="G465" t="s">
        <v>528</v>
      </c>
      <c r="I465" t="s">
        <v>818</v>
      </c>
      <c r="J465">
        <v>9000</v>
      </c>
      <c r="K465" t="s">
        <v>529</v>
      </c>
      <c r="L465" t="s">
        <v>530</v>
      </c>
      <c r="M465" t="s">
        <v>530</v>
      </c>
      <c r="N465" t="s">
        <v>531</v>
      </c>
      <c r="O465" t="s">
        <v>531</v>
      </c>
      <c r="P465" t="s">
        <v>530</v>
      </c>
      <c r="Q465" s="5">
        <f t="shared" si="21"/>
        <v>1</v>
      </c>
      <c r="R465" s="8" t="str">
        <f t="shared" si="22"/>
        <v>3428009960699000</v>
      </c>
      <c r="S465" s="8" t="str">
        <f>VLOOKUP(R465,'RSU Provider 14-15'!Q:Q,1,)</f>
        <v>3428009960699000</v>
      </c>
      <c r="T465" s="8" t="e">
        <f>VLOOKUP(R465,#REF!,1,)</f>
        <v>#REF!</v>
      </c>
      <c r="U465" s="11" t="s">
        <v>817</v>
      </c>
      <c r="V465" s="8" t="e">
        <f>VLOOKUP(E465,#REF!,1,FALSE)</f>
        <v>#REF!</v>
      </c>
      <c r="W465" t="str">
        <f>VLOOKUP(R465,[2]Sheet1!$H$1:$H$65536,1,FALSE)</f>
        <v>3428009960699000</v>
      </c>
      <c r="Y465" t="str">
        <f t="shared" si="23"/>
        <v>SCHOOL FOR LANG &amp; COMMUNIC D--Program Code: 9000</v>
      </c>
      <c r="Z465" s="9">
        <v>342800880050</v>
      </c>
      <c r="AA465" t="s">
        <v>531</v>
      </c>
      <c r="AB465" t="s">
        <v>531</v>
      </c>
    </row>
    <row r="466" spans="1:29" x14ac:dyDescent="0.25">
      <c r="A466" s="10">
        <v>4</v>
      </c>
      <c r="B466" s="10">
        <v>1516</v>
      </c>
      <c r="C466" s="10" t="s">
        <v>527</v>
      </c>
      <c r="D466" s="10">
        <v>13440</v>
      </c>
      <c r="E466" s="9">
        <v>342800996069</v>
      </c>
      <c r="F466" t="s">
        <v>588</v>
      </c>
      <c r="G466" t="s">
        <v>528</v>
      </c>
      <c r="I466" t="s">
        <v>818</v>
      </c>
      <c r="J466">
        <v>9100</v>
      </c>
      <c r="K466" t="s">
        <v>529</v>
      </c>
      <c r="L466" t="s">
        <v>531</v>
      </c>
      <c r="M466" t="s">
        <v>530</v>
      </c>
      <c r="N466" t="s">
        <v>530</v>
      </c>
      <c r="O466" t="s">
        <v>531</v>
      </c>
      <c r="P466" t="s">
        <v>530</v>
      </c>
      <c r="Q466" s="5">
        <f t="shared" si="21"/>
        <v>3</v>
      </c>
      <c r="R466" s="8" t="str">
        <f t="shared" si="22"/>
        <v>3428009960699100</v>
      </c>
      <c r="S466" s="8" t="str">
        <f>VLOOKUP(R466,'RSU Provider 14-15'!Q:Q,1,)</f>
        <v>3428009960699100</v>
      </c>
      <c r="T466" s="8" t="e">
        <f>VLOOKUP(R466,#REF!,1,)</f>
        <v>#REF!</v>
      </c>
      <c r="U466" s="11" t="s">
        <v>817</v>
      </c>
      <c r="V466" s="8" t="e">
        <f>VLOOKUP(E466,#REF!,1,FALSE)</f>
        <v>#REF!</v>
      </c>
      <c r="W466" t="str">
        <f>VLOOKUP(R466,[2]Sheet1!$H$1:$H$65536,1,FALSE)</f>
        <v>3428009960699100</v>
      </c>
      <c r="Y466" t="str">
        <f t="shared" si="23"/>
        <v>SCHOOL FOR LANG &amp; COMMUNIC D--Program Code: 9100</v>
      </c>
      <c r="Z466" s="9">
        <v>342800880050</v>
      </c>
      <c r="AA466" t="s">
        <v>531</v>
      </c>
      <c r="AB466" t="s">
        <v>531</v>
      </c>
    </row>
    <row r="467" spans="1:29" x14ac:dyDescent="0.25">
      <c r="A467" s="10">
        <v>4</v>
      </c>
      <c r="B467" s="10">
        <v>1516</v>
      </c>
      <c r="C467" s="10" t="s">
        <v>527</v>
      </c>
      <c r="D467" s="10">
        <v>13440</v>
      </c>
      <c r="E467" s="9">
        <v>342800996069</v>
      </c>
      <c r="F467" t="s">
        <v>588</v>
      </c>
      <c r="G467" t="s">
        <v>528</v>
      </c>
      <c r="I467" t="s">
        <v>818</v>
      </c>
      <c r="J467">
        <v>9160</v>
      </c>
      <c r="K467" t="s">
        <v>529</v>
      </c>
      <c r="L467" t="s">
        <v>531</v>
      </c>
      <c r="M467" t="s">
        <v>530</v>
      </c>
      <c r="N467" t="s">
        <v>530</v>
      </c>
      <c r="O467" t="s">
        <v>530</v>
      </c>
      <c r="P467" t="s">
        <v>531</v>
      </c>
      <c r="Q467" s="5">
        <f t="shared" si="21"/>
        <v>4</v>
      </c>
      <c r="R467" s="8" t="str">
        <f t="shared" si="22"/>
        <v>3428009960699160</v>
      </c>
      <c r="S467" s="8" t="str">
        <f>VLOOKUP(R467,'RSU Provider 14-15'!Q:Q,1,)</f>
        <v>3428009960699160</v>
      </c>
      <c r="T467" s="8" t="e">
        <f>VLOOKUP(R467,#REF!,1,)</f>
        <v>#REF!</v>
      </c>
      <c r="U467" s="11" t="s">
        <v>817</v>
      </c>
      <c r="V467" s="8" t="e">
        <f>VLOOKUP(E467,#REF!,1,FALSE)</f>
        <v>#REF!</v>
      </c>
      <c r="W467" t="str">
        <f>VLOOKUP(R467,[2]Sheet1!$H$1:$H$65536,1,FALSE)</f>
        <v>3428009960699160</v>
      </c>
      <c r="Y467" t="str">
        <f t="shared" si="23"/>
        <v>SCHOOL FOR LANG &amp; COMMUNIC D--Program Code: 9160</v>
      </c>
      <c r="Z467" s="9">
        <v>342800880050</v>
      </c>
      <c r="AA467" t="s">
        <v>531</v>
      </c>
      <c r="AB467" t="s">
        <v>531</v>
      </c>
    </row>
    <row r="468" spans="1:29" x14ac:dyDescent="0.25">
      <c r="A468" s="10">
        <v>4</v>
      </c>
      <c r="B468" s="10">
        <v>1516</v>
      </c>
      <c r="C468" s="10" t="s">
        <v>527</v>
      </c>
      <c r="D468" s="10">
        <v>25620</v>
      </c>
      <c r="E468" s="9">
        <v>353100880025</v>
      </c>
      <c r="F468" t="s">
        <v>659</v>
      </c>
      <c r="G468" t="s">
        <v>542</v>
      </c>
      <c r="I468" t="s">
        <v>818</v>
      </c>
      <c r="J468">
        <v>9100</v>
      </c>
      <c r="K468" t="s">
        <v>529</v>
      </c>
      <c r="L468" t="s">
        <v>531</v>
      </c>
      <c r="M468" t="s">
        <v>530</v>
      </c>
      <c r="N468" t="s">
        <v>530</v>
      </c>
      <c r="O468" t="s">
        <v>531</v>
      </c>
      <c r="P468" t="s">
        <v>530</v>
      </c>
      <c r="Q468" s="5">
        <f t="shared" si="21"/>
        <v>3</v>
      </c>
      <c r="R468" s="8" t="str">
        <f t="shared" si="22"/>
        <v>3531008800259100</v>
      </c>
      <c r="S468" s="8" t="str">
        <f>VLOOKUP(R468,'RSU Provider 14-15'!Q:Q,1,)</f>
        <v>3531008800259100</v>
      </c>
      <c r="T468" s="8" t="e">
        <f>VLOOKUP(R468,#REF!,1,)</f>
        <v>#REF!</v>
      </c>
      <c r="U468" s="11" t="s">
        <v>817</v>
      </c>
      <c r="V468" s="8" t="e">
        <f>VLOOKUP(E468,#REF!,1,FALSE)</f>
        <v>#REF!</v>
      </c>
      <c r="W468" t="str">
        <f>VLOOKUP(R468,[2]Sheet1!$H$1:$H$65536,1,FALSE)</f>
        <v>3531008800259100</v>
      </c>
      <c r="Y468" t="str">
        <f t="shared" si="23"/>
        <v>SETON FOUNDATION FOR LEARNIN--Program Code: 9100</v>
      </c>
      <c r="Z468" s="9">
        <v>342800880067</v>
      </c>
      <c r="AA468" t="s">
        <v>531</v>
      </c>
      <c r="AB468" t="s">
        <v>531</v>
      </c>
    </row>
    <row r="469" spans="1:29" x14ac:dyDescent="0.25">
      <c r="A469" s="10">
        <v>4</v>
      </c>
      <c r="B469" s="10">
        <v>1516</v>
      </c>
      <c r="C469" s="10" t="s">
        <v>527</v>
      </c>
      <c r="D469" s="10">
        <v>20940</v>
      </c>
      <c r="E469" s="9">
        <v>310200890009</v>
      </c>
      <c r="F469" t="s">
        <v>660</v>
      </c>
      <c r="G469" t="s">
        <v>556</v>
      </c>
      <c r="I469" t="s">
        <v>818</v>
      </c>
      <c r="J469">
        <v>9100</v>
      </c>
      <c r="K469" t="s">
        <v>529</v>
      </c>
      <c r="L469" t="s">
        <v>531</v>
      </c>
      <c r="M469" t="s">
        <v>530</v>
      </c>
      <c r="N469" t="s">
        <v>530</v>
      </c>
      <c r="O469" t="s">
        <v>531</v>
      </c>
      <c r="P469" t="s">
        <v>530</v>
      </c>
      <c r="Q469" s="5">
        <f t="shared" si="21"/>
        <v>3</v>
      </c>
      <c r="R469" s="8" t="str">
        <f t="shared" si="22"/>
        <v>3102008900099100</v>
      </c>
      <c r="S469" s="8" t="str">
        <f>VLOOKUP(R469,'RSU Provider 14-15'!Q:Q,1,)</f>
        <v>3102008900099100</v>
      </c>
      <c r="T469" s="8" t="e">
        <f>VLOOKUP(R469,#REF!,1,)</f>
        <v>#REF!</v>
      </c>
      <c r="U469" s="11" t="s">
        <v>817</v>
      </c>
      <c r="V469" s="8" t="e">
        <f>VLOOKUP(E469,#REF!,1,FALSE)</f>
        <v>#REF!</v>
      </c>
      <c r="W469" t="str">
        <f>VLOOKUP(R469,[2]Sheet1!$H$1:$H$65536,1,FALSE)</f>
        <v>3102008900099100</v>
      </c>
      <c r="Y469" t="str">
        <f t="shared" si="23"/>
        <v>SHELTERING ARMS CHLD &amp; FAM S--Program Code: 9100</v>
      </c>
      <c r="Z469" s="9">
        <v>342800880067</v>
      </c>
      <c r="AA469" t="s">
        <v>531</v>
      </c>
      <c r="AB469" t="s">
        <v>531</v>
      </c>
    </row>
    <row r="470" spans="1:29" x14ac:dyDescent="0.25">
      <c r="A470" s="10">
        <v>4</v>
      </c>
      <c r="B470" s="10">
        <v>1516</v>
      </c>
      <c r="C470" s="10" t="s">
        <v>527</v>
      </c>
      <c r="D470" s="10">
        <v>20940</v>
      </c>
      <c r="E470" s="9">
        <v>310200890009</v>
      </c>
      <c r="F470" t="s">
        <v>660</v>
      </c>
      <c r="G470" t="s">
        <v>556</v>
      </c>
      <c r="I470" t="s">
        <v>818</v>
      </c>
      <c r="J470">
        <v>9160</v>
      </c>
      <c r="K470" t="s">
        <v>529</v>
      </c>
      <c r="L470" t="s">
        <v>531</v>
      </c>
      <c r="M470" t="s">
        <v>530</v>
      </c>
      <c r="N470" t="s">
        <v>530</v>
      </c>
      <c r="O470" t="s">
        <v>530</v>
      </c>
      <c r="P470" t="s">
        <v>531</v>
      </c>
      <c r="Q470" s="5">
        <f t="shared" si="21"/>
        <v>4</v>
      </c>
      <c r="R470" s="8" t="str">
        <f t="shared" si="22"/>
        <v>3102008900099160</v>
      </c>
      <c r="S470" s="8" t="str">
        <f>VLOOKUP(R470,'RSU Provider 14-15'!Q:Q,1,)</f>
        <v>3102008900099160</v>
      </c>
      <c r="T470" s="8" t="e">
        <f>VLOOKUP(R470,#REF!,1,)</f>
        <v>#REF!</v>
      </c>
      <c r="U470" s="11" t="s">
        <v>817</v>
      </c>
      <c r="V470" s="8" t="e">
        <f>VLOOKUP(E470,#REF!,1,FALSE)</f>
        <v>#REF!</v>
      </c>
      <c r="W470" t="str">
        <f>VLOOKUP(R470,[2]Sheet1!$H$1:$H$65536,1,FALSE)</f>
        <v>3102008900099160</v>
      </c>
      <c r="Y470" t="str">
        <f t="shared" si="23"/>
        <v>SHELTERING ARMS CHLD &amp; FAM S--Program Code: 9160</v>
      </c>
      <c r="Z470" s="9">
        <v>43011020000</v>
      </c>
      <c r="AA470" t="s">
        <v>531</v>
      </c>
      <c r="AB470" t="s">
        <v>531</v>
      </c>
    </row>
    <row r="471" spans="1:29" x14ac:dyDescent="0.25">
      <c r="A471" s="10">
        <v>4</v>
      </c>
      <c r="B471" s="10">
        <v>1516</v>
      </c>
      <c r="C471" s="10" t="s">
        <v>527</v>
      </c>
      <c r="D471" s="10">
        <v>29920</v>
      </c>
      <c r="E471" s="9">
        <v>331500229762</v>
      </c>
      <c r="F471" t="s">
        <v>589</v>
      </c>
      <c r="G471" t="s">
        <v>545</v>
      </c>
      <c r="I471" t="s">
        <v>818</v>
      </c>
      <c r="J471">
        <v>9000</v>
      </c>
      <c r="K471" t="s">
        <v>529</v>
      </c>
      <c r="L471" t="s">
        <v>530</v>
      </c>
      <c r="M471" t="s">
        <v>530</v>
      </c>
      <c r="N471" t="s">
        <v>531</v>
      </c>
      <c r="O471" t="s">
        <v>531</v>
      </c>
      <c r="P471" t="s">
        <v>530</v>
      </c>
      <c r="Q471" s="5">
        <f t="shared" si="21"/>
        <v>1</v>
      </c>
      <c r="R471" s="8" t="str">
        <f t="shared" si="22"/>
        <v>3315002297629000</v>
      </c>
      <c r="S471" s="8" t="str">
        <f>VLOOKUP(R471,'RSU Provider 14-15'!Q:Q,1,)</f>
        <v>3315002297629000</v>
      </c>
      <c r="T471" s="8" t="e">
        <f>VLOOKUP(R471,#REF!,1,)</f>
        <v>#REF!</v>
      </c>
      <c r="U471" s="11" t="s">
        <v>817</v>
      </c>
      <c r="V471" s="8" t="e">
        <f>VLOOKUP(E471,#REF!,1,FALSE)</f>
        <v>#REF!</v>
      </c>
      <c r="W471" t="str">
        <f>VLOOKUP(R471,[2]Sheet1!$H$1:$H$65536,1,FALSE)</f>
        <v>3315002297629000</v>
      </c>
      <c r="Y471" t="str">
        <f t="shared" si="23"/>
        <v>SHEMA KOLAINU - HEAR OUR VOI--Program Code: 9000</v>
      </c>
      <c r="Z471" s="9">
        <v>310400995515</v>
      </c>
      <c r="AA471" t="s">
        <v>531</v>
      </c>
      <c r="AB471" t="s">
        <v>531</v>
      </c>
    </row>
    <row r="472" spans="1:29" x14ac:dyDescent="0.25">
      <c r="A472" s="10">
        <v>4</v>
      </c>
      <c r="B472" s="10">
        <v>1516</v>
      </c>
      <c r="C472" s="10" t="s">
        <v>527</v>
      </c>
      <c r="D472" s="10">
        <v>29920</v>
      </c>
      <c r="E472" s="9">
        <v>331500229762</v>
      </c>
      <c r="F472" t="s">
        <v>589</v>
      </c>
      <c r="G472" t="s">
        <v>545</v>
      </c>
      <c r="I472" t="s">
        <v>818</v>
      </c>
      <c r="J472">
        <v>9100</v>
      </c>
      <c r="K472" t="s">
        <v>529</v>
      </c>
      <c r="L472" t="s">
        <v>531</v>
      </c>
      <c r="M472" t="s">
        <v>530</v>
      </c>
      <c r="N472" t="s">
        <v>530</v>
      </c>
      <c r="O472" t="s">
        <v>531</v>
      </c>
      <c r="P472" t="s">
        <v>530</v>
      </c>
      <c r="Q472" s="5">
        <f t="shared" si="21"/>
        <v>3</v>
      </c>
      <c r="R472" s="8" t="str">
        <f t="shared" si="22"/>
        <v>3315002297629100</v>
      </c>
      <c r="S472" s="8" t="str">
        <f>VLOOKUP(R472,'RSU Provider 14-15'!Q:Q,1,)</f>
        <v>3315002297629100</v>
      </c>
      <c r="T472" s="8" t="e">
        <f>VLOOKUP(R472,#REF!,1,)</f>
        <v>#REF!</v>
      </c>
      <c r="U472" s="11" t="s">
        <v>817</v>
      </c>
      <c r="V472" s="8" t="e">
        <f>VLOOKUP(E472,#REF!,1,FALSE)</f>
        <v>#REF!</v>
      </c>
      <c r="W472" t="str">
        <f>VLOOKUP(R472,[2]Sheet1!$H$1:$H$65536,1,FALSE)</f>
        <v>3315002297629100</v>
      </c>
      <c r="Y472" t="str">
        <f t="shared" si="23"/>
        <v>SHEMA KOLAINU - HEAR OUR VOI--Program Code: 9100</v>
      </c>
      <c r="Z472" s="9">
        <v>261600999444</v>
      </c>
      <c r="AA472" t="s">
        <v>531</v>
      </c>
      <c r="AB472" t="s">
        <v>531</v>
      </c>
    </row>
    <row r="473" spans="1:29" x14ac:dyDescent="0.25">
      <c r="A473" s="10">
        <v>4</v>
      </c>
      <c r="B473" s="10">
        <v>1516</v>
      </c>
      <c r="C473" s="10" t="s">
        <v>527</v>
      </c>
      <c r="D473" s="10">
        <v>28250</v>
      </c>
      <c r="E473" s="9">
        <v>342500998958</v>
      </c>
      <c r="F473" t="s">
        <v>383</v>
      </c>
      <c r="G473" t="s">
        <v>534</v>
      </c>
      <c r="I473" t="s">
        <v>818</v>
      </c>
      <c r="J473">
        <v>9000</v>
      </c>
      <c r="K473" t="s">
        <v>529</v>
      </c>
      <c r="L473" t="s">
        <v>530</v>
      </c>
      <c r="M473" t="s">
        <v>530</v>
      </c>
      <c r="N473" t="s">
        <v>531</v>
      </c>
      <c r="O473" t="s">
        <v>531</v>
      </c>
      <c r="P473" t="s">
        <v>530</v>
      </c>
      <c r="Q473" s="5">
        <f t="shared" si="21"/>
        <v>1</v>
      </c>
      <c r="R473" s="8" t="str">
        <f t="shared" si="22"/>
        <v>3425009989589000</v>
      </c>
      <c r="S473" s="8" t="str">
        <f>VLOOKUP(R473,'RSU Provider 14-15'!Q:Q,1,)</f>
        <v>3425009989589000</v>
      </c>
      <c r="T473" s="8" t="e">
        <f>VLOOKUP(R473,#REF!,1,)</f>
        <v>#REF!</v>
      </c>
      <c r="U473" s="11" t="s">
        <v>817</v>
      </c>
      <c r="V473" s="8" t="e">
        <f>VLOOKUP(E473,#REF!,1,FALSE)</f>
        <v>#REF!</v>
      </c>
      <c r="W473" t="str">
        <f>VLOOKUP(R473,[2]Sheet1!$H$1:$H$65536,1,FALSE)</f>
        <v>3425009989589000</v>
      </c>
      <c r="Y473" t="str">
        <f t="shared" si="23"/>
        <v>SHIELD INST OF FLUSHING--Program Code: 9000</v>
      </c>
      <c r="Z473" s="13" t="s">
        <v>406</v>
      </c>
      <c r="AA473" t="s">
        <v>531</v>
      </c>
      <c r="AB473" t="s">
        <v>531</v>
      </c>
    </row>
    <row r="474" spans="1:29" x14ac:dyDescent="0.25">
      <c r="A474" s="10">
        <v>4</v>
      </c>
      <c r="B474" s="10">
        <v>1516</v>
      </c>
      <c r="C474" s="10" t="s">
        <v>527</v>
      </c>
      <c r="D474" s="10">
        <v>28250</v>
      </c>
      <c r="E474" s="9">
        <v>342500998958</v>
      </c>
      <c r="F474" t="s">
        <v>383</v>
      </c>
      <c r="G474" t="s">
        <v>534</v>
      </c>
      <c r="I474" t="s">
        <v>818</v>
      </c>
      <c r="J474">
        <v>9100</v>
      </c>
      <c r="K474" t="s">
        <v>529</v>
      </c>
      <c r="L474" t="s">
        <v>531</v>
      </c>
      <c r="M474" t="s">
        <v>530</v>
      </c>
      <c r="N474" t="s">
        <v>530</v>
      </c>
      <c r="O474" t="s">
        <v>531</v>
      </c>
      <c r="P474" t="s">
        <v>530</v>
      </c>
      <c r="Q474" s="5">
        <f t="shared" si="21"/>
        <v>3</v>
      </c>
      <c r="R474" s="8" t="str">
        <f t="shared" si="22"/>
        <v>3425009989589100</v>
      </c>
      <c r="S474" s="8" t="str">
        <f>VLOOKUP(R474,'RSU Provider 14-15'!Q:Q,1,)</f>
        <v>3425009989589100</v>
      </c>
      <c r="T474" s="8" t="e">
        <f>VLOOKUP(R474,#REF!,1,)</f>
        <v>#REF!</v>
      </c>
      <c r="U474" s="11" t="s">
        <v>817</v>
      </c>
      <c r="V474" s="8" t="e">
        <f>VLOOKUP(E474,#REF!,1,FALSE)</f>
        <v>#REF!</v>
      </c>
      <c r="W474" t="str">
        <f>VLOOKUP(R474,[2]Sheet1!$H$1:$H$65536,1,FALSE)</f>
        <v>3425009989589100</v>
      </c>
      <c r="Y474" t="str">
        <f t="shared" si="23"/>
        <v>SHIELD INST OF FLUSHING--Program Code: 9100</v>
      </c>
      <c r="Z474" s="13" t="s">
        <v>406</v>
      </c>
      <c r="AA474" t="s">
        <v>531</v>
      </c>
      <c r="AB474" t="s">
        <v>531</v>
      </c>
    </row>
    <row r="475" spans="1:29" x14ac:dyDescent="0.25">
      <c r="A475" s="10">
        <v>4</v>
      </c>
      <c r="B475" s="10">
        <v>1516</v>
      </c>
      <c r="C475" s="10" t="s">
        <v>527</v>
      </c>
      <c r="D475" s="10">
        <v>28250</v>
      </c>
      <c r="E475" s="9">
        <v>342500998958</v>
      </c>
      <c r="F475" t="s">
        <v>383</v>
      </c>
      <c r="G475" t="s">
        <v>534</v>
      </c>
      <c r="I475" t="s">
        <v>818</v>
      </c>
      <c r="J475">
        <v>9160</v>
      </c>
      <c r="K475" t="s">
        <v>529</v>
      </c>
      <c r="L475" t="s">
        <v>531</v>
      </c>
      <c r="M475" t="s">
        <v>530</v>
      </c>
      <c r="N475" t="s">
        <v>530</v>
      </c>
      <c r="O475" t="s">
        <v>530</v>
      </c>
      <c r="P475" t="s">
        <v>531</v>
      </c>
      <c r="Q475" s="5">
        <f t="shared" si="21"/>
        <v>4</v>
      </c>
      <c r="R475" s="8" t="str">
        <f t="shared" si="22"/>
        <v>3425009989589160</v>
      </c>
      <c r="S475" s="8" t="str">
        <f>VLOOKUP(R475,'RSU Provider 14-15'!Q:Q,1,)</f>
        <v>3425009989589160</v>
      </c>
      <c r="T475" s="8" t="e">
        <f>VLOOKUP(R475,#REF!,1,)</f>
        <v>#REF!</v>
      </c>
      <c r="U475" s="11" t="s">
        <v>817</v>
      </c>
      <c r="V475" s="8" t="e">
        <f>VLOOKUP(E475,#REF!,1,FALSE)</f>
        <v>#REF!</v>
      </c>
      <c r="W475" t="str">
        <f>VLOOKUP(R475,[2]Sheet1!$H$1:$H$65536,1,FALSE)</f>
        <v>3425009989589160</v>
      </c>
      <c r="Y475" t="str">
        <f t="shared" si="23"/>
        <v>SHIELD INST OF FLUSHING--Program Code: 9160</v>
      </c>
      <c r="Z475" s="13" t="s">
        <v>406</v>
      </c>
      <c r="AA475" t="s">
        <v>531</v>
      </c>
      <c r="AB475" t="s">
        <v>531</v>
      </c>
    </row>
    <row r="476" spans="1:29" x14ac:dyDescent="0.25">
      <c r="A476" s="10">
        <v>4</v>
      </c>
      <c r="B476" s="10">
        <v>1516</v>
      </c>
      <c r="C476" s="10" t="s">
        <v>527</v>
      </c>
      <c r="D476" s="10">
        <v>13500</v>
      </c>
      <c r="E476" s="9">
        <v>342400880025</v>
      </c>
      <c r="F476" t="s">
        <v>471</v>
      </c>
      <c r="G476" t="s">
        <v>562</v>
      </c>
      <c r="I476" t="s">
        <v>818</v>
      </c>
      <c r="J476">
        <v>9100</v>
      </c>
      <c r="K476" t="s">
        <v>529</v>
      </c>
      <c r="L476" t="s">
        <v>531</v>
      </c>
      <c r="M476" t="s">
        <v>530</v>
      </c>
      <c r="N476" t="s">
        <v>530</v>
      </c>
      <c r="O476" t="s">
        <v>531</v>
      </c>
      <c r="P476" t="s">
        <v>530</v>
      </c>
      <c r="Q476" s="5">
        <f t="shared" si="21"/>
        <v>3</v>
      </c>
      <c r="R476" s="8" t="str">
        <f t="shared" si="22"/>
        <v>3424008800259100</v>
      </c>
      <c r="S476" s="8" t="str">
        <f>VLOOKUP(R476,'RSU Provider 14-15'!Q:Q,1,)</f>
        <v>3424008800259100</v>
      </c>
      <c r="T476" s="8" t="e">
        <f>VLOOKUP(R476,#REF!,1,)</f>
        <v>#REF!</v>
      </c>
      <c r="U476" s="11" t="s">
        <v>817</v>
      </c>
      <c r="V476" s="8" t="e">
        <f>VLOOKUP(E476,#REF!,1,FALSE)</f>
        <v>#REF!</v>
      </c>
      <c r="W476" t="str">
        <f>VLOOKUP(R476,[2]Sheet1!$H$1:$H$65536,1,FALSE)</f>
        <v>3424008800259100</v>
      </c>
      <c r="Y476" t="str">
        <f t="shared" si="23"/>
        <v>SMALL WONDER PRESCHOOL INC--Program Code: 9100</v>
      </c>
      <c r="Z476" s="9">
        <v>500402229315</v>
      </c>
      <c r="AA476" t="s">
        <v>531</v>
      </c>
      <c r="AB476" t="s">
        <v>531</v>
      </c>
    </row>
    <row r="477" spans="1:29" ht="17.25" customHeight="1" x14ac:dyDescent="0.25">
      <c r="A477" s="10">
        <v>4</v>
      </c>
      <c r="B477" s="10">
        <v>1516</v>
      </c>
      <c r="C477" s="10" t="s">
        <v>527</v>
      </c>
      <c r="D477" s="10">
        <v>13500</v>
      </c>
      <c r="E477" s="9">
        <v>342400880025</v>
      </c>
      <c r="F477" t="s">
        <v>471</v>
      </c>
      <c r="G477" t="s">
        <v>562</v>
      </c>
      <c r="I477" t="s">
        <v>818</v>
      </c>
      <c r="J477">
        <v>9115</v>
      </c>
      <c r="K477" t="s">
        <v>529</v>
      </c>
      <c r="L477" t="s">
        <v>531</v>
      </c>
      <c r="M477" t="s">
        <v>530</v>
      </c>
      <c r="N477" t="s">
        <v>530</v>
      </c>
      <c r="O477" t="s">
        <v>531</v>
      </c>
      <c r="P477" t="s">
        <v>530</v>
      </c>
      <c r="Q477" s="5">
        <f t="shared" si="21"/>
        <v>3</v>
      </c>
      <c r="R477" s="8" t="str">
        <f t="shared" si="22"/>
        <v>3424008800259115</v>
      </c>
      <c r="S477" s="8" t="str">
        <f>VLOOKUP(R477,'RSU Provider 14-15'!Q:Q,1,)</f>
        <v>3424008800259115</v>
      </c>
      <c r="T477" s="8" t="e">
        <f>VLOOKUP(R477,#REF!,1,)</f>
        <v>#REF!</v>
      </c>
      <c r="U477" s="11" t="s">
        <v>817</v>
      </c>
      <c r="V477" s="8" t="e">
        <f>VLOOKUP(E477,#REF!,1,FALSE)</f>
        <v>#REF!</v>
      </c>
      <c r="W477" t="str">
        <f>VLOOKUP(R477,[2]Sheet1!$H$1:$H$65536,1,FALSE)</f>
        <v>3424008800259115</v>
      </c>
      <c r="X477" s="16"/>
      <c r="Y477" s="16" t="str">
        <f t="shared" si="23"/>
        <v>SMALL WONDER PRESCHOOL INC--Program Code: 9115</v>
      </c>
      <c r="Z477" s="15">
        <v>332000126678</v>
      </c>
      <c r="AA477" t="s">
        <v>530</v>
      </c>
      <c r="AB477" t="s">
        <v>530</v>
      </c>
      <c r="AC477" s="20" t="s">
        <v>821</v>
      </c>
    </row>
    <row r="478" spans="1:29" x14ac:dyDescent="0.25">
      <c r="A478" s="10">
        <v>4</v>
      </c>
      <c r="B478" s="10">
        <v>1516</v>
      </c>
      <c r="C478" s="10" t="s">
        <v>527</v>
      </c>
      <c r="D478" s="10">
        <v>13500</v>
      </c>
      <c r="E478" s="9">
        <v>342400880025</v>
      </c>
      <c r="F478" t="s">
        <v>471</v>
      </c>
      <c r="G478" t="s">
        <v>562</v>
      </c>
      <c r="I478" t="s">
        <v>818</v>
      </c>
      <c r="J478">
        <v>9160</v>
      </c>
      <c r="K478" t="s">
        <v>529</v>
      </c>
      <c r="L478" t="s">
        <v>531</v>
      </c>
      <c r="M478" t="s">
        <v>530</v>
      </c>
      <c r="N478" t="s">
        <v>530</v>
      </c>
      <c r="O478" t="s">
        <v>530</v>
      </c>
      <c r="P478" t="s">
        <v>531</v>
      </c>
      <c r="Q478" s="5">
        <f t="shared" si="21"/>
        <v>4</v>
      </c>
      <c r="R478" s="8" t="str">
        <f t="shared" si="22"/>
        <v>3424008800259160</v>
      </c>
      <c r="S478" s="8" t="str">
        <f>VLOOKUP(R478,'RSU Provider 14-15'!Q:Q,1,)</f>
        <v>3424008800259160</v>
      </c>
      <c r="T478" s="8" t="e">
        <f>VLOOKUP(R478,#REF!,1,)</f>
        <v>#REF!</v>
      </c>
      <c r="U478" s="11" t="s">
        <v>817</v>
      </c>
      <c r="V478" s="8" t="e">
        <f>VLOOKUP(E478,#REF!,1,FALSE)</f>
        <v>#REF!</v>
      </c>
      <c r="W478" t="str">
        <f>VLOOKUP(R478,[2]Sheet1!$H$1:$H$65536,1,FALSE)</f>
        <v>3424008800259160</v>
      </c>
      <c r="Y478" t="str">
        <f t="shared" si="23"/>
        <v>SMALL WONDER PRESCHOOL INC--Program Code: 9160</v>
      </c>
      <c r="Z478" s="9">
        <v>800000056017</v>
      </c>
      <c r="AA478" t="s">
        <v>531</v>
      </c>
      <c r="AB478" t="s">
        <v>531</v>
      </c>
    </row>
    <row r="479" spans="1:29" x14ac:dyDescent="0.25">
      <c r="A479" s="10">
        <v>4</v>
      </c>
      <c r="B479" s="10">
        <v>1516</v>
      </c>
      <c r="C479" s="10" t="s">
        <v>527</v>
      </c>
      <c r="D479" s="10">
        <v>22710</v>
      </c>
      <c r="E479" s="9">
        <v>471101997806</v>
      </c>
      <c r="F479" t="s">
        <v>373</v>
      </c>
      <c r="G479" t="s">
        <v>571</v>
      </c>
      <c r="I479" t="s">
        <v>818</v>
      </c>
      <c r="J479">
        <v>9000</v>
      </c>
      <c r="K479" t="s">
        <v>529</v>
      </c>
      <c r="L479" t="s">
        <v>530</v>
      </c>
      <c r="M479" t="s">
        <v>530</v>
      </c>
      <c r="N479" t="s">
        <v>531</v>
      </c>
      <c r="O479" t="s">
        <v>531</v>
      </c>
      <c r="P479" t="s">
        <v>530</v>
      </c>
      <c r="Q479" s="5">
        <f t="shared" si="21"/>
        <v>1</v>
      </c>
      <c r="R479" s="8" t="str">
        <f t="shared" si="22"/>
        <v>4711019978069000</v>
      </c>
      <c r="S479" s="8" t="str">
        <f>VLOOKUP(R479,'RSU Provider 14-15'!Q:Q,1,)</f>
        <v>4711019978069000</v>
      </c>
      <c r="T479" s="8" t="e">
        <f>VLOOKUP(R479,#REF!,1,)</f>
        <v>#REF!</v>
      </c>
      <c r="U479" s="11" t="s">
        <v>817</v>
      </c>
      <c r="V479" s="8" t="e">
        <f>VLOOKUP(E479,#REF!,1,FALSE)</f>
        <v>#REF!</v>
      </c>
      <c r="W479" t="str">
        <f>VLOOKUP(R479,[2]Sheet1!$H$1:$H$65536,1,FALSE)</f>
        <v>4711019978069000</v>
      </c>
      <c r="X479" s="16"/>
      <c r="Y479" s="16" t="str">
        <f t="shared" si="23"/>
        <v>SPRINGBROOK NEW YORK--Program Code: 9000</v>
      </c>
      <c r="Z479" s="15">
        <v>342700880296</v>
      </c>
      <c r="AA479" t="s">
        <v>530</v>
      </c>
      <c r="AB479" t="s">
        <v>530</v>
      </c>
      <c r="AC479" t="s">
        <v>822</v>
      </c>
    </row>
    <row r="480" spans="1:29" x14ac:dyDescent="0.25">
      <c r="A480" s="10">
        <v>4</v>
      </c>
      <c r="B480" s="10">
        <v>1516</v>
      </c>
      <c r="C480" s="10" t="s">
        <v>527</v>
      </c>
      <c r="D480" s="10">
        <v>22710</v>
      </c>
      <c r="E480" s="9">
        <v>471101997806</v>
      </c>
      <c r="F480" t="s">
        <v>373</v>
      </c>
      <c r="G480" t="s">
        <v>571</v>
      </c>
      <c r="I480" t="s">
        <v>818</v>
      </c>
      <c r="J480">
        <v>9160</v>
      </c>
      <c r="K480" t="s">
        <v>529</v>
      </c>
      <c r="L480" t="s">
        <v>531</v>
      </c>
      <c r="M480" t="s">
        <v>530</v>
      </c>
      <c r="N480" t="s">
        <v>530</v>
      </c>
      <c r="O480" t="s">
        <v>530</v>
      </c>
      <c r="P480" t="s">
        <v>531</v>
      </c>
      <c r="Q480" s="5">
        <f t="shared" si="21"/>
        <v>4</v>
      </c>
      <c r="R480" s="8" t="str">
        <f t="shared" si="22"/>
        <v>4711019978069160</v>
      </c>
      <c r="S480" s="8" t="str">
        <f>VLOOKUP(R480,'RSU Provider 14-15'!Q:Q,1,)</f>
        <v>4711019978069160</v>
      </c>
      <c r="T480" s="8" t="e">
        <f>VLOOKUP(R480,#REF!,1,)</f>
        <v>#REF!</v>
      </c>
      <c r="U480" s="11" t="s">
        <v>817</v>
      </c>
      <c r="V480" s="8" t="e">
        <f>VLOOKUP(E480,#REF!,1,FALSE)</f>
        <v>#REF!</v>
      </c>
      <c r="W480" t="str">
        <f>VLOOKUP(R480,[2]Sheet1!$H$1:$H$65536,1,FALSE)</f>
        <v>4711019978069160</v>
      </c>
      <c r="Y480" t="str">
        <f t="shared" si="23"/>
        <v>SPRINGBROOK NEW YORK--Program Code: 9160</v>
      </c>
      <c r="Z480" s="9">
        <v>662300997808</v>
      </c>
      <c r="AA480" t="s">
        <v>531</v>
      </c>
      <c r="AB480" t="s">
        <v>531</v>
      </c>
    </row>
    <row r="481" spans="1:28" x14ac:dyDescent="0.25">
      <c r="A481" s="10">
        <v>4</v>
      </c>
      <c r="B481" s="10">
        <v>1516</v>
      </c>
      <c r="C481" s="10" t="s">
        <v>527</v>
      </c>
      <c r="D481" s="10">
        <v>14350</v>
      </c>
      <c r="E481" s="9">
        <v>10100115658</v>
      </c>
      <c r="F481" t="s">
        <v>351</v>
      </c>
      <c r="G481" t="s">
        <v>563</v>
      </c>
      <c r="I481" t="s">
        <v>818</v>
      </c>
      <c r="J481">
        <v>9001</v>
      </c>
      <c r="K481" t="s">
        <v>529</v>
      </c>
      <c r="L481" t="s">
        <v>530</v>
      </c>
      <c r="M481" t="s">
        <v>530</v>
      </c>
      <c r="N481" t="s">
        <v>531</v>
      </c>
      <c r="O481" t="s">
        <v>531</v>
      </c>
      <c r="P481" t="s">
        <v>530</v>
      </c>
      <c r="Q481" s="5">
        <f t="shared" si="21"/>
        <v>1</v>
      </c>
      <c r="R481" s="8" t="str">
        <f t="shared" si="22"/>
        <v>101001156589001</v>
      </c>
      <c r="S481" s="8" t="str">
        <f>VLOOKUP(R481,'RSU Provider 14-15'!Q:Q,1,)</f>
        <v>101001156589001</v>
      </c>
      <c r="T481" s="8" t="e">
        <f>VLOOKUP(R481,#REF!,1,)</f>
        <v>#REF!</v>
      </c>
      <c r="U481" s="11" t="s">
        <v>817</v>
      </c>
      <c r="V481" s="8" t="e">
        <f>VLOOKUP(E481,#REF!,1,FALSE)</f>
        <v>#REF!</v>
      </c>
      <c r="W481" t="str">
        <f>VLOOKUP(R481,[2]Sheet1!$H$1:$H$65536,1,FALSE)</f>
        <v>101001156589001</v>
      </c>
      <c r="Y481" t="str">
        <f t="shared" si="23"/>
        <v>ST ANNE INSTITUTE--Program Code: 9001</v>
      </c>
      <c r="Z481" s="9">
        <v>261701167030</v>
      </c>
      <c r="AA481" t="s">
        <v>531</v>
      </c>
      <c r="AB481" t="s">
        <v>531</v>
      </c>
    </row>
    <row r="482" spans="1:28" x14ac:dyDescent="0.25">
      <c r="A482" s="10">
        <v>4</v>
      </c>
      <c r="B482" s="10">
        <v>1516</v>
      </c>
      <c r="C482" s="10" t="s">
        <v>527</v>
      </c>
      <c r="D482" s="10">
        <v>14350</v>
      </c>
      <c r="E482" s="9">
        <v>10100115658</v>
      </c>
      <c r="F482" t="s">
        <v>351</v>
      </c>
      <c r="G482" t="s">
        <v>563</v>
      </c>
      <c r="I482" t="s">
        <v>818</v>
      </c>
      <c r="J482">
        <v>9160</v>
      </c>
      <c r="K482" t="s">
        <v>529</v>
      </c>
      <c r="L482" t="s">
        <v>531</v>
      </c>
      <c r="M482" t="s">
        <v>530</v>
      </c>
      <c r="N482" t="s">
        <v>530</v>
      </c>
      <c r="O482" t="s">
        <v>530</v>
      </c>
      <c r="P482" t="s">
        <v>531</v>
      </c>
      <c r="Q482" s="5">
        <f t="shared" si="21"/>
        <v>4</v>
      </c>
      <c r="R482" s="8" t="str">
        <f t="shared" si="22"/>
        <v>101001156589160</v>
      </c>
      <c r="S482" s="8" t="str">
        <f>VLOOKUP(R482,'RSU Provider 14-15'!Q:Q,1,)</f>
        <v>101001156589160</v>
      </c>
      <c r="T482" s="8" t="e">
        <f>VLOOKUP(R482,#REF!,1,)</f>
        <v>#REF!</v>
      </c>
      <c r="U482" s="11" t="s">
        <v>817</v>
      </c>
      <c r="V482" s="8" t="e">
        <f>VLOOKUP(E482,#REF!,1,FALSE)</f>
        <v>#REF!</v>
      </c>
      <c r="W482" t="str">
        <f>VLOOKUP(R482,[2]Sheet1!$H$1:$H$65536,1,FALSE)</f>
        <v>101001156589160</v>
      </c>
      <c r="Y482" t="str">
        <f t="shared" si="23"/>
        <v>ST ANNE INSTITUTE--Program Code: 9160</v>
      </c>
      <c r="Z482" s="9">
        <v>342800996069</v>
      </c>
      <c r="AA482" t="s">
        <v>531</v>
      </c>
      <c r="AB482" t="s">
        <v>531</v>
      </c>
    </row>
    <row r="483" spans="1:28" x14ac:dyDescent="0.25">
      <c r="A483" s="10">
        <v>4</v>
      </c>
      <c r="B483" s="10">
        <v>1516</v>
      </c>
      <c r="C483" s="10" t="s">
        <v>527</v>
      </c>
      <c r="D483" s="10">
        <v>14360</v>
      </c>
      <c r="E483" s="9">
        <v>10100997791</v>
      </c>
      <c r="F483" t="s">
        <v>590</v>
      </c>
      <c r="G483" t="s">
        <v>563</v>
      </c>
      <c r="I483" t="s">
        <v>818</v>
      </c>
      <c r="J483">
        <v>9000</v>
      </c>
      <c r="K483" t="s">
        <v>529</v>
      </c>
      <c r="L483" t="s">
        <v>530</v>
      </c>
      <c r="M483" t="s">
        <v>530</v>
      </c>
      <c r="N483" t="s">
        <v>531</v>
      </c>
      <c r="O483" t="s">
        <v>531</v>
      </c>
      <c r="P483" t="s">
        <v>530</v>
      </c>
      <c r="Q483" s="5">
        <f t="shared" si="21"/>
        <v>1</v>
      </c>
      <c r="R483" s="8" t="str">
        <f t="shared" si="22"/>
        <v>101009977919000</v>
      </c>
      <c r="S483" s="8" t="str">
        <f>VLOOKUP(R483,'RSU Provider 14-15'!Q:Q,1,)</f>
        <v>101009977919000</v>
      </c>
      <c r="T483" s="8" t="e">
        <f>VLOOKUP(R483,#REF!,1,)</f>
        <v>#REF!</v>
      </c>
      <c r="U483" s="11" t="s">
        <v>817</v>
      </c>
      <c r="V483" s="8" t="e">
        <f>VLOOKUP(E483,#REF!,1,FALSE)</f>
        <v>#REF!</v>
      </c>
      <c r="W483" t="str">
        <f>VLOOKUP(R483,[2]Sheet1!$H$1:$H$65536,1,FALSE)</f>
        <v>101009977919000</v>
      </c>
      <c r="Y483" t="str">
        <f t="shared" si="23"/>
        <v>ST CATHERINE'S CENTER FOR CH--Program Code: 9000</v>
      </c>
      <c r="Z483" s="9">
        <v>342800996069</v>
      </c>
      <c r="AA483" t="s">
        <v>531</v>
      </c>
      <c r="AB483" t="s">
        <v>531</v>
      </c>
    </row>
    <row r="484" spans="1:28" x14ac:dyDescent="0.25">
      <c r="A484" s="10">
        <v>4</v>
      </c>
      <c r="B484" s="10">
        <v>1516</v>
      </c>
      <c r="C484" s="10" t="s">
        <v>527</v>
      </c>
      <c r="D484" s="10">
        <v>22270</v>
      </c>
      <c r="E484" s="9">
        <v>342800999245</v>
      </c>
      <c r="F484" t="s">
        <v>591</v>
      </c>
      <c r="G484" t="s">
        <v>563</v>
      </c>
      <c r="I484" t="s">
        <v>818</v>
      </c>
      <c r="J484">
        <v>9001</v>
      </c>
      <c r="K484" t="s">
        <v>529</v>
      </c>
      <c r="L484" t="s">
        <v>530</v>
      </c>
      <c r="M484" t="s">
        <v>530</v>
      </c>
      <c r="N484" t="s">
        <v>531</v>
      </c>
      <c r="O484" t="s">
        <v>531</v>
      </c>
      <c r="P484" t="s">
        <v>530</v>
      </c>
      <c r="Q484" s="5">
        <f t="shared" si="21"/>
        <v>1</v>
      </c>
      <c r="R484" s="8" t="str">
        <f t="shared" si="22"/>
        <v>3428009992459001</v>
      </c>
      <c r="S484" s="8" t="str">
        <f>VLOOKUP(R484,'RSU Provider 14-15'!Q:Q,1,)</f>
        <v>3428009992459001</v>
      </c>
      <c r="T484" s="8" t="e">
        <f>VLOOKUP(R484,#REF!,1,)</f>
        <v>#REF!</v>
      </c>
      <c r="U484" s="11" t="s">
        <v>817</v>
      </c>
      <c r="V484" s="8" t="e">
        <f>VLOOKUP(E484,#REF!,1,FALSE)</f>
        <v>#REF!</v>
      </c>
      <c r="W484" t="str">
        <f>VLOOKUP(R484,[2]Sheet1!$H$1:$H$65536,1,FALSE)</f>
        <v>3428009992459001</v>
      </c>
      <c r="Y484" t="str">
        <f t="shared" si="23"/>
        <v>ST CHRISTOPHER OTTILIE, FAMI--Program Code: 9001</v>
      </c>
      <c r="Z484" s="9">
        <v>342800996069</v>
      </c>
      <c r="AA484" t="s">
        <v>531</v>
      </c>
      <c r="AB484" t="s">
        <v>531</v>
      </c>
    </row>
    <row r="485" spans="1:28" x14ac:dyDescent="0.25">
      <c r="A485" s="10">
        <v>4</v>
      </c>
      <c r="B485" s="10">
        <v>1516</v>
      </c>
      <c r="C485" s="10" t="s">
        <v>527</v>
      </c>
      <c r="D485" s="10">
        <v>13580</v>
      </c>
      <c r="E485" s="9">
        <v>10623995677</v>
      </c>
      <c r="F485" t="s">
        <v>417</v>
      </c>
      <c r="G485" t="s">
        <v>536</v>
      </c>
      <c r="I485" t="s">
        <v>818</v>
      </c>
      <c r="J485">
        <v>9001</v>
      </c>
      <c r="K485" t="s">
        <v>529</v>
      </c>
      <c r="L485" t="s">
        <v>530</v>
      </c>
      <c r="M485" t="s">
        <v>530</v>
      </c>
      <c r="N485" t="s">
        <v>531</v>
      </c>
      <c r="O485" t="s">
        <v>531</v>
      </c>
      <c r="P485" t="s">
        <v>530</v>
      </c>
      <c r="Q485" s="5">
        <f t="shared" si="21"/>
        <v>1</v>
      </c>
      <c r="R485" s="8" t="str">
        <f t="shared" si="22"/>
        <v>106239956779001</v>
      </c>
      <c r="S485" s="8" t="str">
        <f>VLOOKUP(R485,'RSU Provider 14-15'!Q:Q,1,)</f>
        <v>106239956779001</v>
      </c>
      <c r="T485" s="8" t="e">
        <f>VLOOKUP(R485,#REF!,1,)</f>
        <v>#REF!</v>
      </c>
      <c r="U485" s="11" t="s">
        <v>817</v>
      </c>
      <c r="V485" s="8" t="e">
        <f>VLOOKUP(E485,#REF!,1,FALSE)</f>
        <v>#REF!</v>
      </c>
      <c r="W485" t="str">
        <f>VLOOKUP(R485,[2]Sheet1!$H$1:$H$65536,1,FALSE)</f>
        <v>106239956779001</v>
      </c>
      <c r="Y485" t="str">
        <f t="shared" si="23"/>
        <v>ST COLMAN'S SCHOOL--Program Code: 9001</v>
      </c>
      <c r="Z485" s="9">
        <v>342500880004</v>
      </c>
      <c r="AA485" t="s">
        <v>531</v>
      </c>
      <c r="AB485" t="s">
        <v>531</v>
      </c>
    </row>
    <row r="486" spans="1:28" x14ac:dyDescent="0.25">
      <c r="A486" s="10">
        <v>4</v>
      </c>
      <c r="B486" s="10">
        <v>1516</v>
      </c>
      <c r="C486" s="10" t="s">
        <v>532</v>
      </c>
      <c r="D486" s="10">
        <v>22280</v>
      </c>
      <c r="E486" s="9">
        <v>500301145260</v>
      </c>
      <c r="F486" t="s">
        <v>353</v>
      </c>
      <c r="G486" t="s">
        <v>571</v>
      </c>
      <c r="I486" t="s">
        <v>818</v>
      </c>
      <c r="J486">
        <v>9000</v>
      </c>
      <c r="K486" t="s">
        <v>529</v>
      </c>
      <c r="L486" t="s">
        <v>530</v>
      </c>
      <c r="M486" t="s">
        <v>530</v>
      </c>
      <c r="N486" t="s">
        <v>531</v>
      </c>
      <c r="O486" t="s">
        <v>531</v>
      </c>
      <c r="P486" t="s">
        <v>530</v>
      </c>
      <c r="Q486" s="5">
        <f t="shared" si="21"/>
        <v>1</v>
      </c>
      <c r="R486" s="8" t="str">
        <f t="shared" si="22"/>
        <v>5003011452609000</v>
      </c>
      <c r="S486" s="8" t="str">
        <f>VLOOKUP(R486,'RSU Provider 14-15'!Q:Q,1,)</f>
        <v>5003011452609000</v>
      </c>
      <c r="T486" s="8" t="e">
        <f>VLOOKUP(R486,#REF!,1,)</f>
        <v>#REF!</v>
      </c>
      <c r="U486" s="11" t="s">
        <v>817</v>
      </c>
      <c r="V486" s="8" t="e">
        <f>VLOOKUP(E486,#REF!,1,FALSE)</f>
        <v>#REF!</v>
      </c>
      <c r="W486" t="str">
        <f>VLOOKUP(R486,[2]Sheet1!$H$1:$H$65536,1,FALSE)</f>
        <v>5003011452609000</v>
      </c>
      <c r="Y486" t="str">
        <f t="shared" si="23"/>
        <v>ST DOMINIC SCHOOL--Program Code: 9000</v>
      </c>
      <c r="Z486" s="9">
        <v>342500880004</v>
      </c>
      <c r="AA486" t="s">
        <v>531</v>
      </c>
      <c r="AB486" t="s">
        <v>531</v>
      </c>
    </row>
    <row r="487" spans="1:28" x14ac:dyDescent="0.25">
      <c r="A487" s="10">
        <v>4</v>
      </c>
      <c r="B487" s="10">
        <v>1516</v>
      </c>
      <c r="C487" s="10" t="s">
        <v>532</v>
      </c>
      <c r="D487" s="10">
        <v>22280</v>
      </c>
      <c r="E487" s="9">
        <v>500301145260</v>
      </c>
      <c r="F487" t="s">
        <v>353</v>
      </c>
      <c r="G487" t="s">
        <v>571</v>
      </c>
      <c r="I487" t="s">
        <v>818</v>
      </c>
      <c r="J487">
        <v>9101</v>
      </c>
      <c r="K487" t="s">
        <v>529</v>
      </c>
      <c r="L487" t="s">
        <v>531</v>
      </c>
      <c r="M487" t="s">
        <v>530</v>
      </c>
      <c r="N487" t="s">
        <v>530</v>
      </c>
      <c r="O487" t="s">
        <v>531</v>
      </c>
      <c r="P487" t="s">
        <v>530</v>
      </c>
      <c r="Q487" s="5">
        <f t="shared" si="21"/>
        <v>3</v>
      </c>
      <c r="R487" s="8" t="str">
        <f t="shared" si="22"/>
        <v>5003011452609101</v>
      </c>
      <c r="S487" s="8" t="str">
        <f>VLOOKUP(R487,'RSU Provider 14-15'!Q:Q,1,)</f>
        <v>5003011452609101</v>
      </c>
      <c r="T487" s="8" t="e">
        <f>VLOOKUP(R487,#REF!,1,)</f>
        <v>#REF!</v>
      </c>
      <c r="U487" s="11" t="s">
        <v>817</v>
      </c>
      <c r="V487" s="8" t="e">
        <f>VLOOKUP(E487,#REF!,1,FALSE)</f>
        <v>#REF!</v>
      </c>
      <c r="W487" t="str">
        <f>VLOOKUP(R487,[2]Sheet1!$H$1:$H$65536,1,FALSE)</f>
        <v>5003011452609101</v>
      </c>
      <c r="Y487" t="str">
        <f t="shared" si="23"/>
        <v>ST DOMINIC SCHOOL--Program Code: 9101</v>
      </c>
      <c r="Z487" s="9">
        <v>353100880025</v>
      </c>
      <c r="AA487" t="s">
        <v>531</v>
      </c>
      <c r="AB487" t="s">
        <v>531</v>
      </c>
    </row>
    <row r="488" spans="1:28" x14ac:dyDescent="0.25">
      <c r="A488" s="10">
        <v>4</v>
      </c>
      <c r="B488" s="10">
        <v>1516</v>
      </c>
      <c r="C488" s="10" t="s">
        <v>532</v>
      </c>
      <c r="D488" s="10">
        <v>22280</v>
      </c>
      <c r="E488" s="9">
        <v>500301145260</v>
      </c>
      <c r="F488" t="s">
        <v>353</v>
      </c>
      <c r="G488" t="s">
        <v>571</v>
      </c>
      <c r="I488" t="s">
        <v>818</v>
      </c>
      <c r="J488">
        <v>9160</v>
      </c>
      <c r="K488" t="s">
        <v>529</v>
      </c>
      <c r="L488" t="s">
        <v>531</v>
      </c>
      <c r="M488" t="s">
        <v>530</v>
      </c>
      <c r="N488" t="s">
        <v>530</v>
      </c>
      <c r="O488" t="s">
        <v>530</v>
      </c>
      <c r="P488" t="s">
        <v>531</v>
      </c>
      <c r="Q488" s="5">
        <f t="shared" si="21"/>
        <v>4</v>
      </c>
      <c r="R488" s="8" t="str">
        <f t="shared" si="22"/>
        <v>5003011452609160</v>
      </c>
      <c r="S488" s="8" t="str">
        <f>VLOOKUP(R488,'RSU Provider 14-15'!Q:Q,1,)</f>
        <v>5003011452609160</v>
      </c>
      <c r="T488" s="8" t="e">
        <f>VLOOKUP(R488,#REF!,1,)</f>
        <v>#REF!</v>
      </c>
      <c r="U488" s="11" t="s">
        <v>817</v>
      </c>
      <c r="V488" s="8" t="e">
        <f>VLOOKUP(E488,#REF!,1,FALSE)</f>
        <v>#REF!</v>
      </c>
      <c r="W488" t="str">
        <f>VLOOKUP(R488,[2]Sheet1!$H$1:$H$65536,1,FALSE)</f>
        <v>5003011452609160</v>
      </c>
      <c r="Y488" t="str">
        <f t="shared" si="23"/>
        <v>ST DOMINIC SCHOOL--Program Code: 9160</v>
      </c>
      <c r="Z488" s="9">
        <v>310200890009</v>
      </c>
      <c r="AA488" t="s">
        <v>531</v>
      </c>
      <c r="AB488" t="s">
        <v>531</v>
      </c>
    </row>
    <row r="489" spans="1:28" x14ac:dyDescent="0.25">
      <c r="A489" s="10">
        <v>4</v>
      </c>
      <c r="B489" s="10">
        <v>1516</v>
      </c>
      <c r="C489" s="10" t="s">
        <v>527</v>
      </c>
      <c r="D489" s="10">
        <v>85170</v>
      </c>
      <c r="E489" s="9">
        <v>131500880144</v>
      </c>
      <c r="F489" t="s">
        <v>662</v>
      </c>
      <c r="G489" t="s">
        <v>558</v>
      </c>
      <c r="I489" t="s">
        <v>818</v>
      </c>
      <c r="J489">
        <v>9100</v>
      </c>
      <c r="K489" t="s">
        <v>529</v>
      </c>
      <c r="L489" t="s">
        <v>531</v>
      </c>
      <c r="M489" t="s">
        <v>530</v>
      </c>
      <c r="N489" t="s">
        <v>530</v>
      </c>
      <c r="O489" t="s">
        <v>531</v>
      </c>
      <c r="P489" t="s">
        <v>530</v>
      </c>
      <c r="Q489" s="5">
        <f t="shared" si="21"/>
        <v>3</v>
      </c>
      <c r="R489" s="8" t="str">
        <f t="shared" si="22"/>
        <v>1315008801449100</v>
      </c>
      <c r="S489" s="8" t="str">
        <f>VLOOKUP(R489,'RSU Provider 14-15'!Q:Q,1,)</f>
        <v>1315008801449100</v>
      </c>
      <c r="T489" s="8" t="e">
        <f>VLOOKUP(R489,#REF!,1,)</f>
        <v>#REF!</v>
      </c>
      <c r="U489" s="11" t="s">
        <v>817</v>
      </c>
      <c r="V489" s="23" t="e">
        <f>VLOOKUP(E489,#REF!,1,FALSE)</f>
        <v>#REF!</v>
      </c>
      <c r="W489" t="str">
        <f>VLOOKUP(R489,[2]Sheet1!$H$1:$H$65536,1,FALSE)</f>
        <v>1315008801449100</v>
      </c>
      <c r="Y489" t="str">
        <f t="shared" si="23"/>
        <v>ST FRANCIS HOSPITAL--Program Code: 9100</v>
      </c>
      <c r="Z489" s="9">
        <v>310200890009</v>
      </c>
      <c r="AA489" t="s">
        <v>531</v>
      </c>
      <c r="AB489" t="s">
        <v>531</v>
      </c>
    </row>
    <row r="490" spans="1:28" x14ac:dyDescent="0.25">
      <c r="A490" s="10">
        <v>4</v>
      </c>
      <c r="B490" s="10">
        <v>1516</v>
      </c>
      <c r="C490" s="10" t="s">
        <v>527</v>
      </c>
      <c r="D490" s="10">
        <v>85170</v>
      </c>
      <c r="E490" s="9">
        <v>131500880144</v>
      </c>
      <c r="F490" t="s">
        <v>662</v>
      </c>
      <c r="G490" t="s">
        <v>558</v>
      </c>
      <c r="I490" t="s">
        <v>818</v>
      </c>
      <c r="J490">
        <v>9101</v>
      </c>
      <c r="K490" t="s">
        <v>529</v>
      </c>
      <c r="L490" t="s">
        <v>531</v>
      </c>
      <c r="M490" t="s">
        <v>530</v>
      </c>
      <c r="N490" t="s">
        <v>530</v>
      </c>
      <c r="O490" t="s">
        <v>531</v>
      </c>
      <c r="P490" t="s">
        <v>530</v>
      </c>
      <c r="Q490" s="5">
        <f t="shared" si="21"/>
        <v>3</v>
      </c>
      <c r="R490" s="8" t="str">
        <f t="shared" si="22"/>
        <v>1315008801449101</v>
      </c>
      <c r="S490" s="8" t="str">
        <f>VLOOKUP(R490,'RSU Provider 14-15'!Q:Q,1,)</f>
        <v>1315008801449101</v>
      </c>
      <c r="T490" s="8" t="e">
        <f>VLOOKUP(R490,#REF!,1,)</f>
        <v>#REF!</v>
      </c>
      <c r="U490" s="11" t="s">
        <v>817</v>
      </c>
      <c r="V490" s="23" t="e">
        <f>VLOOKUP(E490,#REF!,1,FALSE)</f>
        <v>#REF!</v>
      </c>
      <c r="W490" t="str">
        <f>VLOOKUP(R490,[2]Sheet1!$H$1:$H$65536,1,FALSE)</f>
        <v>1315008801449101</v>
      </c>
      <c r="Y490" t="str">
        <f t="shared" si="23"/>
        <v>ST FRANCIS HOSPITAL--Program Code: 9101</v>
      </c>
      <c r="Z490" s="9">
        <v>331500229762</v>
      </c>
      <c r="AA490" t="s">
        <v>531</v>
      </c>
      <c r="AB490" t="s">
        <v>531</v>
      </c>
    </row>
    <row r="491" spans="1:28" x14ac:dyDescent="0.25">
      <c r="A491" s="10">
        <v>4</v>
      </c>
      <c r="B491" s="10">
        <v>1516</v>
      </c>
      <c r="C491" s="10" t="s">
        <v>527</v>
      </c>
      <c r="D491" s="10">
        <v>85170</v>
      </c>
      <c r="E491" s="9">
        <v>131500880144</v>
      </c>
      <c r="F491" t="s">
        <v>662</v>
      </c>
      <c r="G491" t="s">
        <v>558</v>
      </c>
      <c r="I491" t="s">
        <v>818</v>
      </c>
      <c r="J491">
        <v>9115</v>
      </c>
      <c r="K491" t="s">
        <v>529</v>
      </c>
      <c r="L491" t="s">
        <v>531</v>
      </c>
      <c r="M491" t="s">
        <v>530</v>
      </c>
      <c r="N491" t="s">
        <v>530</v>
      </c>
      <c r="O491" t="s">
        <v>531</v>
      </c>
      <c r="P491" t="s">
        <v>530</v>
      </c>
      <c r="Q491" s="5">
        <f t="shared" si="21"/>
        <v>3</v>
      </c>
      <c r="R491" s="8" t="str">
        <f t="shared" si="22"/>
        <v>1315008801449115</v>
      </c>
      <c r="S491" s="8" t="str">
        <f>VLOOKUP(R491,'RSU Provider 14-15'!Q:Q,1,)</f>
        <v>1315008801449115</v>
      </c>
      <c r="T491" s="8" t="e">
        <f>VLOOKUP(R491,#REF!,1,)</f>
        <v>#REF!</v>
      </c>
      <c r="U491" s="11" t="s">
        <v>817</v>
      </c>
      <c r="V491" s="23" t="e">
        <f>VLOOKUP(E491,#REF!,1,FALSE)</f>
        <v>#REF!</v>
      </c>
      <c r="W491" t="str">
        <f>VLOOKUP(R491,[2]Sheet1!$H$1:$H$65536,1,FALSE)</f>
        <v>1315008801449115</v>
      </c>
      <c r="Y491" t="str">
        <f t="shared" si="23"/>
        <v>ST FRANCIS HOSPITAL--Program Code: 9115</v>
      </c>
      <c r="Z491" s="9">
        <v>331500229762</v>
      </c>
      <c r="AA491" t="s">
        <v>531</v>
      </c>
      <c r="AB491" t="s">
        <v>531</v>
      </c>
    </row>
    <row r="492" spans="1:28" x14ac:dyDescent="0.25">
      <c r="A492" s="10">
        <v>4</v>
      </c>
      <c r="B492" s="10">
        <v>1516</v>
      </c>
      <c r="C492" s="10" t="s">
        <v>527</v>
      </c>
      <c r="D492" s="10">
        <v>85170</v>
      </c>
      <c r="E492" s="9">
        <v>131500880144</v>
      </c>
      <c r="F492" t="s">
        <v>662</v>
      </c>
      <c r="G492" t="s">
        <v>558</v>
      </c>
      <c r="I492" t="s">
        <v>818</v>
      </c>
      <c r="J492">
        <v>9165</v>
      </c>
      <c r="K492" t="s">
        <v>529</v>
      </c>
      <c r="L492" t="s">
        <v>531</v>
      </c>
      <c r="M492" t="s">
        <v>530</v>
      </c>
      <c r="N492" t="s">
        <v>530</v>
      </c>
      <c r="O492" t="s">
        <v>530</v>
      </c>
      <c r="P492" t="s">
        <v>531</v>
      </c>
      <c r="Q492" s="5">
        <f t="shared" si="21"/>
        <v>4</v>
      </c>
      <c r="R492" s="8" t="str">
        <f t="shared" si="22"/>
        <v>1315008801449165</v>
      </c>
      <c r="S492" s="8" t="str">
        <f>VLOOKUP(R492,'RSU Provider 14-15'!Q:Q,1,)</f>
        <v>1315008801449165</v>
      </c>
      <c r="T492" s="8" t="e">
        <f>VLOOKUP(R492,#REF!,1,)</f>
        <v>#REF!</v>
      </c>
      <c r="U492" s="11" t="s">
        <v>817</v>
      </c>
      <c r="V492" s="23" t="e">
        <f>VLOOKUP(E492,#REF!,1,FALSE)</f>
        <v>#REF!</v>
      </c>
      <c r="W492" t="str">
        <f>VLOOKUP(R492,[2]Sheet1!$H$1:$H$65536,1,FALSE)</f>
        <v>1315008801449165</v>
      </c>
      <c r="Y492" t="str">
        <f t="shared" si="23"/>
        <v>ST FRANCIS HOSPITAL--Program Code: 9165</v>
      </c>
      <c r="Z492" s="9">
        <v>342500998958</v>
      </c>
      <c r="AA492" t="s">
        <v>531</v>
      </c>
      <c r="AB492" t="s">
        <v>531</v>
      </c>
    </row>
    <row r="493" spans="1:28" x14ac:dyDescent="0.25">
      <c r="A493" s="10">
        <v>4</v>
      </c>
      <c r="B493" s="10">
        <v>1516</v>
      </c>
      <c r="C493" s="10" t="s">
        <v>532</v>
      </c>
      <c r="D493" s="10">
        <v>13610</v>
      </c>
      <c r="E493" s="9">
        <v>342600880146</v>
      </c>
      <c r="F493" t="s">
        <v>663</v>
      </c>
      <c r="G493" t="s">
        <v>538</v>
      </c>
      <c r="I493" t="s">
        <v>818</v>
      </c>
      <c r="J493">
        <v>9100</v>
      </c>
      <c r="K493" t="s">
        <v>529</v>
      </c>
      <c r="L493" t="s">
        <v>531</v>
      </c>
      <c r="M493" t="s">
        <v>530</v>
      </c>
      <c r="N493" t="s">
        <v>530</v>
      </c>
      <c r="O493" t="s">
        <v>531</v>
      </c>
      <c r="P493" t="s">
        <v>530</v>
      </c>
      <c r="Q493" s="5">
        <f t="shared" si="21"/>
        <v>3</v>
      </c>
      <c r="R493" s="8" t="str">
        <f t="shared" si="22"/>
        <v>3426008801469100</v>
      </c>
      <c r="S493" s="8" t="str">
        <f>VLOOKUP(R493,'RSU Provider 14-15'!Q:Q,1,)</f>
        <v>3426008801469100</v>
      </c>
      <c r="T493" s="8" t="e">
        <f>VLOOKUP(R493,#REF!,1,)</f>
        <v>#REF!</v>
      </c>
      <c r="U493" s="11" t="s">
        <v>817</v>
      </c>
      <c r="V493" s="8" t="e">
        <f>VLOOKUP(E493,#REF!,1,FALSE)</f>
        <v>#REF!</v>
      </c>
      <c r="W493" t="str">
        <f>VLOOKUP(R493,[2]Sheet1!$H$1:$H$65536,1,FALSE)</f>
        <v>3426008801469100</v>
      </c>
      <c r="Y493" t="str">
        <f t="shared" si="23"/>
        <v>ST MARY`S HOSPITAL FOR CHILD--Program Code: 9100</v>
      </c>
      <c r="Z493" s="9">
        <v>342500998958</v>
      </c>
      <c r="AA493" t="s">
        <v>531</v>
      </c>
      <c r="AB493" t="s">
        <v>531</v>
      </c>
    </row>
    <row r="494" spans="1:28" x14ac:dyDescent="0.25">
      <c r="A494" s="10">
        <v>4</v>
      </c>
      <c r="B494" s="10">
        <v>1516</v>
      </c>
      <c r="C494" s="10" t="s">
        <v>532</v>
      </c>
      <c r="D494" s="10">
        <v>13610</v>
      </c>
      <c r="E494" s="9">
        <v>342600880146</v>
      </c>
      <c r="F494" t="s">
        <v>663</v>
      </c>
      <c r="G494" t="s">
        <v>538</v>
      </c>
      <c r="I494" t="s">
        <v>818</v>
      </c>
      <c r="J494">
        <v>9160</v>
      </c>
      <c r="K494" t="s">
        <v>529</v>
      </c>
      <c r="L494" t="s">
        <v>531</v>
      </c>
      <c r="M494" t="s">
        <v>530</v>
      </c>
      <c r="N494" t="s">
        <v>530</v>
      </c>
      <c r="O494" t="s">
        <v>530</v>
      </c>
      <c r="P494" t="s">
        <v>531</v>
      </c>
      <c r="Q494" s="5">
        <f t="shared" si="21"/>
        <v>4</v>
      </c>
      <c r="R494" s="8" t="str">
        <f t="shared" si="22"/>
        <v>3426008801469160</v>
      </c>
      <c r="S494" s="8" t="str">
        <f>VLOOKUP(R494,'RSU Provider 14-15'!Q:Q,1,)</f>
        <v>3426008801469160</v>
      </c>
      <c r="T494" s="8" t="e">
        <f>VLOOKUP(R494,#REF!,1,)</f>
        <v>#REF!</v>
      </c>
      <c r="U494" s="11" t="s">
        <v>817</v>
      </c>
      <c r="V494" s="8" t="e">
        <f>VLOOKUP(E494,#REF!,1,FALSE)</f>
        <v>#REF!</v>
      </c>
      <c r="W494" t="str">
        <f>VLOOKUP(R494,[2]Sheet1!$H$1:$H$65536,1,FALSE)</f>
        <v>3426008801469160</v>
      </c>
      <c r="Y494" t="str">
        <f t="shared" si="23"/>
        <v>ST MARY`S HOSPITAL FOR CHILD--Program Code: 9160</v>
      </c>
      <c r="Z494" s="9">
        <v>342500998958</v>
      </c>
      <c r="AA494" t="s">
        <v>531</v>
      </c>
      <c r="AB494" t="s">
        <v>531</v>
      </c>
    </row>
    <row r="495" spans="1:28" x14ac:dyDescent="0.25">
      <c r="A495" s="10">
        <v>4</v>
      </c>
      <c r="B495" s="10">
        <v>1516</v>
      </c>
      <c r="C495" s="10" t="s">
        <v>527</v>
      </c>
      <c r="D495" s="10">
        <v>13630</v>
      </c>
      <c r="E495" s="9">
        <v>140600999087</v>
      </c>
      <c r="F495" t="s">
        <v>413</v>
      </c>
      <c r="G495" t="s">
        <v>538</v>
      </c>
      <c r="I495" t="s">
        <v>818</v>
      </c>
      <c r="J495">
        <v>9000</v>
      </c>
      <c r="K495" t="s">
        <v>529</v>
      </c>
      <c r="L495" t="s">
        <v>530</v>
      </c>
      <c r="M495" t="s">
        <v>530</v>
      </c>
      <c r="N495" t="s">
        <v>531</v>
      </c>
      <c r="O495" t="s">
        <v>531</v>
      </c>
      <c r="P495" t="s">
        <v>530</v>
      </c>
      <c r="Q495" s="5">
        <f t="shared" si="21"/>
        <v>1</v>
      </c>
      <c r="R495" s="8" t="str">
        <f t="shared" si="22"/>
        <v>1406009990879000</v>
      </c>
      <c r="S495" s="8" t="str">
        <f>VLOOKUP(R495,'RSU Provider 14-15'!Q:Q,1,)</f>
        <v>1406009990879000</v>
      </c>
      <c r="T495" s="8" t="e">
        <f>VLOOKUP(R495,#REF!,1,)</f>
        <v>#REF!</v>
      </c>
      <c r="U495" s="11" t="s">
        <v>817</v>
      </c>
      <c r="V495" s="8" t="e">
        <f>VLOOKUP(E495,#REF!,1,FALSE)</f>
        <v>#REF!</v>
      </c>
      <c r="W495" t="str">
        <f>VLOOKUP(R495,[2]Sheet1!$H$1:$H$65536,1,FALSE)</f>
        <v>1406009990879000</v>
      </c>
      <c r="Y495" t="str">
        <f t="shared" si="23"/>
        <v>STANLEY G. FALK SCHOOL--Program Code: 9000</v>
      </c>
      <c r="Z495" s="9">
        <v>342400880025</v>
      </c>
      <c r="AA495" t="s">
        <v>531</v>
      </c>
      <c r="AB495" t="s">
        <v>531</v>
      </c>
    </row>
    <row r="496" spans="1:28" x14ac:dyDescent="0.25">
      <c r="A496" s="10">
        <v>4</v>
      </c>
      <c r="B496" s="10">
        <v>1516</v>
      </c>
      <c r="C496" s="10" t="s">
        <v>527</v>
      </c>
      <c r="D496" s="10">
        <v>26720</v>
      </c>
      <c r="E496" s="9">
        <v>310200880023</v>
      </c>
      <c r="F496" t="s">
        <v>704</v>
      </c>
      <c r="G496" t="s">
        <v>538</v>
      </c>
      <c r="I496" t="s">
        <v>818</v>
      </c>
      <c r="J496">
        <v>9160</v>
      </c>
      <c r="K496" t="s">
        <v>529</v>
      </c>
      <c r="L496" t="s">
        <v>531</v>
      </c>
      <c r="M496" t="s">
        <v>530</v>
      </c>
      <c r="N496" t="s">
        <v>530</v>
      </c>
      <c r="O496" t="s">
        <v>530</v>
      </c>
      <c r="P496" t="s">
        <v>531</v>
      </c>
      <c r="Q496" s="5">
        <f t="shared" si="21"/>
        <v>4</v>
      </c>
      <c r="R496" s="8" t="str">
        <f t="shared" si="22"/>
        <v>3102008800239160</v>
      </c>
      <c r="S496" s="8" t="str">
        <f>VLOOKUP(R496,'RSU Provider 14-15'!Q:Q,1,)</f>
        <v>3102008800239160</v>
      </c>
      <c r="T496" s="8" t="e">
        <f>VLOOKUP(R496,#REF!,1,)</f>
        <v>#REF!</v>
      </c>
      <c r="U496" s="11" t="s">
        <v>817</v>
      </c>
      <c r="V496" s="23" t="e">
        <f>VLOOKUP(E496,#REF!,1,FALSE)</f>
        <v>#REF!</v>
      </c>
      <c r="W496" t="str">
        <f>VLOOKUP(R496,[2]Sheet1!$H$1:$H$65536,1,FALSE)</f>
        <v>3102008800239160</v>
      </c>
      <c r="Y496" t="str">
        <f t="shared" si="23"/>
        <v>STARTING POINT SERVICES FOR--Program Code: 9160</v>
      </c>
      <c r="Z496" s="9">
        <v>342400880025</v>
      </c>
      <c r="AA496" t="s">
        <v>531</v>
      </c>
      <c r="AB496" t="s">
        <v>531</v>
      </c>
    </row>
    <row r="497" spans="1:28" x14ac:dyDescent="0.25">
      <c r="A497" s="10">
        <v>4</v>
      </c>
      <c r="B497" s="10">
        <v>1516</v>
      </c>
      <c r="C497" s="10" t="s">
        <v>527</v>
      </c>
      <c r="D497" s="10">
        <v>70770</v>
      </c>
      <c r="E497" s="9">
        <v>353100888208</v>
      </c>
      <c r="F497" t="s">
        <v>705</v>
      </c>
      <c r="G497" t="s">
        <v>545</v>
      </c>
      <c r="I497" t="s">
        <v>818</v>
      </c>
      <c r="J497">
        <v>9160</v>
      </c>
      <c r="K497" t="s">
        <v>529</v>
      </c>
      <c r="L497" t="s">
        <v>531</v>
      </c>
      <c r="M497" t="s">
        <v>530</v>
      </c>
      <c r="N497" t="s">
        <v>530</v>
      </c>
      <c r="O497" t="s">
        <v>530</v>
      </c>
      <c r="P497" t="s">
        <v>531</v>
      </c>
      <c r="Q497" s="5">
        <f t="shared" si="21"/>
        <v>4</v>
      </c>
      <c r="R497" s="8" t="str">
        <f t="shared" si="22"/>
        <v>3531008882089160</v>
      </c>
      <c r="S497" s="8" t="str">
        <f>VLOOKUP(R497,'RSU Provider 14-15'!Q:Q,1,)</f>
        <v>3531008882089160</v>
      </c>
      <c r="T497" s="8" t="e">
        <f>VLOOKUP(R497,#REF!,1,)</f>
        <v>#REF!</v>
      </c>
      <c r="U497" s="11" t="s">
        <v>817</v>
      </c>
      <c r="V497" s="8" t="e">
        <f>VLOOKUP(E497,#REF!,1,FALSE)</f>
        <v>#REF!</v>
      </c>
      <c r="W497" t="str">
        <f>VLOOKUP(R497,[2]Sheet1!$H$1:$H$65536,1,FALSE)</f>
        <v>3531008882089160</v>
      </c>
      <c r="Y497" t="str">
        <f t="shared" si="23"/>
        <v>STATEN ISLAND MENTAL/ ELIZ W--Program Code: 9160</v>
      </c>
      <c r="Z497" s="9">
        <v>342400880025</v>
      </c>
      <c r="AA497" t="s">
        <v>531</v>
      </c>
      <c r="AB497" t="s">
        <v>531</v>
      </c>
    </row>
    <row r="498" spans="1:28" x14ac:dyDescent="0.25">
      <c r="A498" s="10">
        <v>4</v>
      </c>
      <c r="B498" s="10">
        <v>1516</v>
      </c>
      <c r="C498" s="10" t="s">
        <v>527</v>
      </c>
      <c r="D498" s="10">
        <v>25800</v>
      </c>
      <c r="E498" s="9">
        <v>260803880009</v>
      </c>
      <c r="F498" t="s">
        <v>488</v>
      </c>
      <c r="G498" t="s">
        <v>539</v>
      </c>
      <c r="I498" t="s">
        <v>818</v>
      </c>
      <c r="J498">
        <v>9100</v>
      </c>
      <c r="K498" t="s">
        <v>529</v>
      </c>
      <c r="L498" t="s">
        <v>531</v>
      </c>
      <c r="M498" t="s">
        <v>530</v>
      </c>
      <c r="N498" t="s">
        <v>530</v>
      </c>
      <c r="O498" t="s">
        <v>531</v>
      </c>
      <c r="P498" t="s">
        <v>530</v>
      </c>
      <c r="Q498" s="5">
        <f t="shared" si="21"/>
        <v>3</v>
      </c>
      <c r="R498" s="8" t="str">
        <f t="shared" si="22"/>
        <v>2608038800099100</v>
      </c>
      <c r="S498" s="8" t="str">
        <f>VLOOKUP(R498,'RSU Provider 14-15'!Q:Q,1,)</f>
        <v>2608038800099100</v>
      </c>
      <c r="T498" s="8" t="e">
        <f>VLOOKUP(R498,#REF!,1,)</f>
        <v>#REF!</v>
      </c>
      <c r="U498" s="11" t="s">
        <v>817</v>
      </c>
      <c r="V498" s="8" t="e">
        <f>VLOOKUP(E498,#REF!,1,FALSE)</f>
        <v>#REF!</v>
      </c>
      <c r="W498" t="str">
        <f>VLOOKUP(R498,[2]Sheet1!$H$1:$H$65536,1,FALSE)</f>
        <v>2608038800099100</v>
      </c>
      <c r="Y498" t="str">
        <f t="shared" si="23"/>
        <v>STEPPING STONES LEARNING CTR--Program Code: 9100</v>
      </c>
      <c r="Z498" s="9">
        <v>461300880003</v>
      </c>
      <c r="AA498" t="s">
        <v>531</v>
      </c>
      <c r="AB498" t="s">
        <v>531</v>
      </c>
    </row>
    <row r="499" spans="1:28" x14ac:dyDescent="0.25">
      <c r="A499" s="10">
        <v>4</v>
      </c>
      <c r="B499" s="10">
        <v>1516</v>
      </c>
      <c r="C499" s="10" t="s">
        <v>527</v>
      </c>
      <c r="D499" s="10">
        <v>25800</v>
      </c>
      <c r="E499" s="9">
        <v>260803880009</v>
      </c>
      <c r="F499" t="s">
        <v>488</v>
      </c>
      <c r="G499" t="s">
        <v>539</v>
      </c>
      <c r="I499" t="s">
        <v>818</v>
      </c>
      <c r="J499">
        <v>9115</v>
      </c>
      <c r="K499" t="s">
        <v>529</v>
      </c>
      <c r="L499" t="s">
        <v>531</v>
      </c>
      <c r="M499" t="s">
        <v>530</v>
      </c>
      <c r="N499" t="s">
        <v>530</v>
      </c>
      <c r="O499" t="s">
        <v>531</v>
      </c>
      <c r="P499" t="s">
        <v>530</v>
      </c>
      <c r="Q499" s="5">
        <f t="shared" si="21"/>
        <v>3</v>
      </c>
      <c r="R499" s="8" t="str">
        <f t="shared" si="22"/>
        <v>2608038800099115</v>
      </c>
      <c r="S499" s="8" t="str">
        <f>VLOOKUP(R499,'RSU Provider 14-15'!Q:Q,1,)</f>
        <v>2608038800099115</v>
      </c>
      <c r="T499" s="8" t="e">
        <f>VLOOKUP(R499,#REF!,1,)</f>
        <v>#REF!</v>
      </c>
      <c r="U499" s="11" t="s">
        <v>817</v>
      </c>
      <c r="V499" s="8" t="e">
        <f>VLOOKUP(E499,#REF!,1,FALSE)</f>
        <v>#REF!</v>
      </c>
      <c r="W499" t="str">
        <f>VLOOKUP(R499,[2]Sheet1!$H$1:$H$65536,1,FALSE)</f>
        <v>2608038800099115</v>
      </c>
      <c r="Y499" t="str">
        <f t="shared" si="23"/>
        <v>STEPPING STONES LEARNING CTR--Program Code: 9115</v>
      </c>
      <c r="Z499" s="9">
        <v>461300880003</v>
      </c>
      <c r="AA499" t="s">
        <v>531</v>
      </c>
      <c r="AB499" t="s">
        <v>531</v>
      </c>
    </row>
    <row r="500" spans="1:28" x14ac:dyDescent="0.25">
      <c r="A500" s="10">
        <v>4</v>
      </c>
      <c r="B500" s="10">
        <v>1516</v>
      </c>
      <c r="C500" s="10" t="s">
        <v>527</v>
      </c>
      <c r="D500" s="10">
        <v>25800</v>
      </c>
      <c r="E500" s="9">
        <v>260803880009</v>
      </c>
      <c r="F500" t="s">
        <v>488</v>
      </c>
      <c r="G500" t="s">
        <v>539</v>
      </c>
      <c r="I500" t="s">
        <v>818</v>
      </c>
      <c r="J500">
        <v>9165</v>
      </c>
      <c r="K500" t="s">
        <v>529</v>
      </c>
      <c r="L500" t="s">
        <v>531</v>
      </c>
      <c r="M500" t="s">
        <v>530</v>
      </c>
      <c r="N500" t="s">
        <v>530</v>
      </c>
      <c r="O500" t="s">
        <v>530</v>
      </c>
      <c r="P500" t="s">
        <v>531</v>
      </c>
      <c r="Q500" s="5">
        <f t="shared" si="21"/>
        <v>4</v>
      </c>
      <c r="R500" s="8" t="str">
        <f t="shared" si="22"/>
        <v>2608038800099165</v>
      </c>
      <c r="S500" s="8" t="str">
        <f>VLOOKUP(R500,'RSU Provider 14-15'!Q:Q,1,)</f>
        <v>2608038800099165</v>
      </c>
      <c r="T500" s="8" t="e">
        <f>VLOOKUP(R500,#REF!,1,)</f>
        <v>#REF!</v>
      </c>
      <c r="U500" s="11" t="s">
        <v>817</v>
      </c>
      <c r="V500" s="8" t="e">
        <f>VLOOKUP(E500,#REF!,1,FALSE)</f>
        <v>#REF!</v>
      </c>
      <c r="W500" t="str">
        <f>VLOOKUP(R500,[2]Sheet1!$H$1:$H$65536,1,FALSE)</f>
        <v>2608038800099165</v>
      </c>
      <c r="Y500" t="str">
        <f t="shared" si="23"/>
        <v>STEPPING STONES LEARNING CTR--Program Code: 9165</v>
      </c>
      <c r="Z500" s="9">
        <v>800000059232</v>
      </c>
      <c r="AA500" t="s">
        <v>531</v>
      </c>
      <c r="AB500" t="s">
        <v>531</v>
      </c>
    </row>
    <row r="501" spans="1:28" x14ac:dyDescent="0.25">
      <c r="A501" s="10">
        <v>4</v>
      </c>
      <c r="B501" s="10">
        <v>1516</v>
      </c>
      <c r="C501" s="10" t="s">
        <v>527</v>
      </c>
      <c r="D501" s="10">
        <v>13660</v>
      </c>
      <c r="E501" s="9">
        <v>342500880220</v>
      </c>
      <c r="F501" t="s">
        <v>470</v>
      </c>
      <c r="G501" t="s">
        <v>545</v>
      </c>
      <c r="I501" t="s">
        <v>818</v>
      </c>
      <c r="J501">
        <v>9100</v>
      </c>
      <c r="K501" t="s">
        <v>529</v>
      </c>
      <c r="L501" t="s">
        <v>531</v>
      </c>
      <c r="M501" t="s">
        <v>530</v>
      </c>
      <c r="N501" t="s">
        <v>530</v>
      </c>
      <c r="O501" t="s">
        <v>531</v>
      </c>
      <c r="P501" t="s">
        <v>530</v>
      </c>
      <c r="Q501" s="5">
        <f t="shared" si="21"/>
        <v>3</v>
      </c>
      <c r="R501" s="8" t="str">
        <f t="shared" si="22"/>
        <v>3425008802209100</v>
      </c>
      <c r="S501" s="8" t="str">
        <f>VLOOKUP(R501,'RSU Provider 14-15'!Q:Q,1,)</f>
        <v>3425008802209100</v>
      </c>
      <c r="T501" s="8" t="e">
        <f>VLOOKUP(R501,#REF!,1,)</f>
        <v>#REF!</v>
      </c>
      <c r="U501" s="11" t="s">
        <v>817</v>
      </c>
      <c r="V501" s="8" t="e">
        <f>VLOOKUP(E501,#REF!,1,FALSE)</f>
        <v>#REF!</v>
      </c>
      <c r="W501" t="str">
        <f>VLOOKUP(R501,[2]Sheet1!$H$1:$H$65536,1,FALSE)</f>
        <v>3425008802209100</v>
      </c>
      <c r="Y501" t="str">
        <f t="shared" si="23"/>
        <v>STEPPINGSTONE DAY SCHOOL--Program Code: 9100</v>
      </c>
      <c r="Z501" s="9">
        <v>471101997806</v>
      </c>
      <c r="AA501" t="s">
        <v>531</v>
      </c>
      <c r="AB501" t="s">
        <v>531</v>
      </c>
    </row>
    <row r="502" spans="1:28" x14ac:dyDescent="0.25">
      <c r="A502" s="10">
        <v>4</v>
      </c>
      <c r="B502" s="10">
        <v>1516</v>
      </c>
      <c r="C502" s="10" t="s">
        <v>527</v>
      </c>
      <c r="D502" s="10">
        <v>13660</v>
      </c>
      <c r="E502" s="9">
        <v>342500880220</v>
      </c>
      <c r="F502" t="s">
        <v>470</v>
      </c>
      <c r="G502" t="s">
        <v>545</v>
      </c>
      <c r="I502" t="s">
        <v>818</v>
      </c>
      <c r="J502">
        <v>9115</v>
      </c>
      <c r="K502" t="s">
        <v>529</v>
      </c>
      <c r="L502" t="s">
        <v>531</v>
      </c>
      <c r="M502" t="s">
        <v>530</v>
      </c>
      <c r="N502" t="s">
        <v>530</v>
      </c>
      <c r="O502" t="s">
        <v>531</v>
      </c>
      <c r="P502" t="s">
        <v>530</v>
      </c>
      <c r="Q502" s="5">
        <f t="shared" si="21"/>
        <v>3</v>
      </c>
      <c r="R502" s="8" t="str">
        <f t="shared" si="22"/>
        <v>3425008802209115</v>
      </c>
      <c r="S502" s="8" t="str">
        <f>VLOOKUP(R502,'RSU Provider 14-15'!Q:Q,1,)</f>
        <v>3425008802209115</v>
      </c>
      <c r="T502" s="8" t="e">
        <f>VLOOKUP(R502,#REF!,1,)</f>
        <v>#REF!</v>
      </c>
      <c r="U502" s="11" t="s">
        <v>817</v>
      </c>
      <c r="V502" s="8" t="e">
        <f>VLOOKUP(E502,#REF!,1,FALSE)</f>
        <v>#REF!</v>
      </c>
      <c r="W502" t="str">
        <f>VLOOKUP(R502,[2]Sheet1!$H$1:$H$65536,1,FALSE)</f>
        <v>3425008802209115</v>
      </c>
      <c r="Y502" t="str">
        <f t="shared" si="23"/>
        <v>STEPPINGSTONE DAY SCHOOL--Program Code: 9115</v>
      </c>
      <c r="Z502" s="9">
        <v>471101997806</v>
      </c>
      <c r="AA502" t="s">
        <v>531</v>
      </c>
      <c r="AB502" t="s">
        <v>531</v>
      </c>
    </row>
    <row r="503" spans="1:28" x14ac:dyDescent="0.25">
      <c r="A503" s="10">
        <v>4</v>
      </c>
      <c r="B503" s="10">
        <v>1516</v>
      </c>
      <c r="C503" s="10" t="s">
        <v>527</v>
      </c>
      <c r="D503" s="10">
        <v>13660</v>
      </c>
      <c r="E503" s="9">
        <v>342500880220</v>
      </c>
      <c r="F503" t="s">
        <v>470</v>
      </c>
      <c r="G503" t="s">
        <v>545</v>
      </c>
      <c r="I503" t="s">
        <v>818</v>
      </c>
      <c r="J503">
        <v>9160</v>
      </c>
      <c r="K503" t="s">
        <v>529</v>
      </c>
      <c r="L503" t="s">
        <v>531</v>
      </c>
      <c r="M503" t="s">
        <v>530</v>
      </c>
      <c r="N503" t="s">
        <v>530</v>
      </c>
      <c r="O503" t="s">
        <v>530</v>
      </c>
      <c r="P503" t="s">
        <v>531</v>
      </c>
      <c r="Q503" s="5">
        <f t="shared" si="21"/>
        <v>4</v>
      </c>
      <c r="R503" s="8" t="str">
        <f t="shared" si="22"/>
        <v>3425008802209160</v>
      </c>
      <c r="S503" s="8" t="str">
        <f>VLOOKUP(R503,'RSU Provider 14-15'!Q:Q,1,)</f>
        <v>3425008802209160</v>
      </c>
      <c r="T503" s="8" t="e">
        <f>VLOOKUP(R503,#REF!,1,)</f>
        <v>#REF!</v>
      </c>
      <c r="U503" s="11" t="s">
        <v>817</v>
      </c>
      <c r="V503" s="8" t="e">
        <f>VLOOKUP(E503,#REF!,1,FALSE)</f>
        <v>#REF!</v>
      </c>
      <c r="W503" t="str">
        <f>VLOOKUP(R503,[2]Sheet1!$H$1:$H$65536,1,FALSE)</f>
        <v>3425008802209160</v>
      </c>
      <c r="Y503" t="str">
        <f t="shared" si="23"/>
        <v>STEPPINGSTONE DAY SCHOOL--Program Code: 9160</v>
      </c>
      <c r="Z503" s="9">
        <v>10100115658</v>
      </c>
      <c r="AA503" t="s">
        <v>531</v>
      </c>
      <c r="AB503" t="s">
        <v>531</v>
      </c>
    </row>
    <row r="504" spans="1:28" x14ac:dyDescent="0.25">
      <c r="A504" s="10">
        <v>4</v>
      </c>
      <c r="B504" s="10">
        <v>1516</v>
      </c>
      <c r="C504" s="10" t="s">
        <v>527</v>
      </c>
      <c r="D504" s="10">
        <v>12320</v>
      </c>
      <c r="E504" s="9">
        <v>140203998223</v>
      </c>
      <c r="F504" t="s">
        <v>592</v>
      </c>
      <c r="G504" t="s">
        <v>534</v>
      </c>
      <c r="I504" t="s">
        <v>818</v>
      </c>
      <c r="J504">
        <v>9000</v>
      </c>
      <c r="K504" t="s">
        <v>529</v>
      </c>
      <c r="L504" t="s">
        <v>530</v>
      </c>
      <c r="M504" t="s">
        <v>530</v>
      </c>
      <c r="N504" t="s">
        <v>531</v>
      </c>
      <c r="O504" t="s">
        <v>531</v>
      </c>
      <c r="P504" t="s">
        <v>530</v>
      </c>
      <c r="Q504" s="5">
        <f t="shared" si="21"/>
        <v>1</v>
      </c>
      <c r="R504" s="8" t="str">
        <f t="shared" si="22"/>
        <v>1402039982239000</v>
      </c>
      <c r="S504" s="8" t="str">
        <f>VLOOKUP(R504,'RSU Provider 14-15'!Q:Q,1,)</f>
        <v>1402039982239000</v>
      </c>
      <c r="T504" s="8" t="e">
        <f>VLOOKUP(R504,#REF!,1,)</f>
        <v>#REF!</v>
      </c>
      <c r="U504" s="11" t="s">
        <v>817</v>
      </c>
      <c r="V504" s="8" t="e">
        <f>VLOOKUP(E504,#REF!,1,FALSE)</f>
        <v>#REF!</v>
      </c>
      <c r="W504" t="str">
        <f>VLOOKUP(R504,[2]Sheet1!$H$1:$H$65536,1,FALSE)</f>
        <v>1402039982239000</v>
      </c>
      <c r="Y504" t="str">
        <f t="shared" si="23"/>
        <v>SUMMIT EDUC CENTER-LANG DEV--Program Code: 9000</v>
      </c>
      <c r="Z504" s="9">
        <v>10100115658</v>
      </c>
      <c r="AA504" t="s">
        <v>531</v>
      </c>
      <c r="AB504" t="s">
        <v>531</v>
      </c>
    </row>
    <row r="505" spans="1:28" x14ac:dyDescent="0.25">
      <c r="A505" s="10">
        <v>4</v>
      </c>
      <c r="B505" s="10">
        <v>1516</v>
      </c>
      <c r="C505" s="10" t="s">
        <v>527</v>
      </c>
      <c r="D505" s="10">
        <v>12320</v>
      </c>
      <c r="E505" s="9">
        <v>140203998223</v>
      </c>
      <c r="F505" t="s">
        <v>592</v>
      </c>
      <c r="G505" t="s">
        <v>534</v>
      </c>
      <c r="I505" t="s">
        <v>818</v>
      </c>
      <c r="J505">
        <v>9100</v>
      </c>
      <c r="K505" t="s">
        <v>529</v>
      </c>
      <c r="L505" t="s">
        <v>531</v>
      </c>
      <c r="M505" t="s">
        <v>530</v>
      </c>
      <c r="N505" t="s">
        <v>530</v>
      </c>
      <c r="O505" t="s">
        <v>531</v>
      </c>
      <c r="P505" t="s">
        <v>530</v>
      </c>
      <c r="Q505" s="5">
        <f t="shared" si="21"/>
        <v>3</v>
      </c>
      <c r="R505" s="8" t="str">
        <f t="shared" si="22"/>
        <v>1402039982239100</v>
      </c>
      <c r="S505" s="8" t="str">
        <f>VLOOKUP(R505,'RSU Provider 14-15'!Q:Q,1,)</f>
        <v>1402039982239100</v>
      </c>
      <c r="T505" s="8" t="e">
        <f>VLOOKUP(R505,#REF!,1,)</f>
        <v>#REF!</v>
      </c>
      <c r="U505" s="11" t="s">
        <v>817</v>
      </c>
      <c r="V505" s="8" t="e">
        <f>VLOOKUP(E505,#REF!,1,FALSE)</f>
        <v>#REF!</v>
      </c>
      <c r="W505" t="str">
        <f>VLOOKUP(R505,[2]Sheet1!$H$1:$H$65536,1,FALSE)</f>
        <v>1402039982239100</v>
      </c>
      <c r="Y505" t="str">
        <f t="shared" si="23"/>
        <v>SUMMIT EDUC CENTER-LANG DEV--Program Code: 9100</v>
      </c>
      <c r="Z505" s="9">
        <v>10100997791</v>
      </c>
      <c r="AA505" t="s">
        <v>531</v>
      </c>
      <c r="AB505" t="s">
        <v>531</v>
      </c>
    </row>
    <row r="506" spans="1:28" x14ac:dyDescent="0.25">
      <c r="A506" s="10">
        <v>4</v>
      </c>
      <c r="B506" s="10">
        <v>1516</v>
      </c>
      <c r="C506" s="10" t="s">
        <v>527</v>
      </c>
      <c r="D506" s="10">
        <v>12320</v>
      </c>
      <c r="E506" s="9">
        <v>140203998223</v>
      </c>
      <c r="F506" t="s">
        <v>592</v>
      </c>
      <c r="G506" t="s">
        <v>534</v>
      </c>
      <c r="I506" t="s">
        <v>818</v>
      </c>
      <c r="J506">
        <v>9115</v>
      </c>
      <c r="K506" t="s">
        <v>529</v>
      </c>
      <c r="L506" t="s">
        <v>531</v>
      </c>
      <c r="M506" t="s">
        <v>530</v>
      </c>
      <c r="N506" t="s">
        <v>530</v>
      </c>
      <c r="O506" t="s">
        <v>531</v>
      </c>
      <c r="P506" t="s">
        <v>530</v>
      </c>
      <c r="Q506" s="5">
        <f t="shared" si="21"/>
        <v>3</v>
      </c>
      <c r="R506" s="8" t="str">
        <f t="shared" si="22"/>
        <v>1402039982239115</v>
      </c>
      <c r="S506" s="8" t="str">
        <f>VLOOKUP(R506,'RSU Provider 14-15'!Q:Q,1,)</f>
        <v>1402039982239115</v>
      </c>
      <c r="T506" s="8" t="e">
        <f>VLOOKUP(R506,#REF!,1,)</f>
        <v>#REF!</v>
      </c>
      <c r="U506" s="11" t="s">
        <v>817</v>
      </c>
      <c r="V506" s="8" t="e">
        <f>VLOOKUP(E506,#REF!,1,FALSE)</f>
        <v>#REF!</v>
      </c>
      <c r="W506" t="str">
        <f>VLOOKUP(R506,[2]Sheet1!$H$1:$H$65536,1,FALSE)</f>
        <v>1402039982239115</v>
      </c>
      <c r="Y506" t="str">
        <f t="shared" si="23"/>
        <v>SUMMIT EDUC CENTER-LANG DEV--Program Code: 9115</v>
      </c>
      <c r="Z506" s="9">
        <v>342800999245</v>
      </c>
      <c r="AA506" t="s">
        <v>531</v>
      </c>
      <c r="AB506" t="s">
        <v>531</v>
      </c>
    </row>
    <row r="507" spans="1:28" x14ac:dyDescent="0.25">
      <c r="A507" s="10">
        <v>4</v>
      </c>
      <c r="B507" s="10">
        <v>1516</v>
      </c>
      <c r="C507" s="10" t="s">
        <v>527</v>
      </c>
      <c r="D507" s="10">
        <v>12320</v>
      </c>
      <c r="E507" s="9">
        <v>140203998223</v>
      </c>
      <c r="F507" t="s">
        <v>592</v>
      </c>
      <c r="G507" t="s">
        <v>534</v>
      </c>
      <c r="I507" t="s">
        <v>818</v>
      </c>
      <c r="J507">
        <v>9160</v>
      </c>
      <c r="K507" t="s">
        <v>529</v>
      </c>
      <c r="L507" t="s">
        <v>531</v>
      </c>
      <c r="M507" t="s">
        <v>530</v>
      </c>
      <c r="N507" t="s">
        <v>530</v>
      </c>
      <c r="O507" t="s">
        <v>530</v>
      </c>
      <c r="P507" t="s">
        <v>531</v>
      </c>
      <c r="Q507" s="5">
        <f t="shared" si="21"/>
        <v>4</v>
      </c>
      <c r="R507" s="8" t="str">
        <f t="shared" si="22"/>
        <v>1402039982239160</v>
      </c>
      <c r="S507" s="8" t="str">
        <f>VLOOKUP(R507,'RSU Provider 14-15'!Q:Q,1,)</f>
        <v>1402039982239160</v>
      </c>
      <c r="T507" s="8" t="e">
        <f>VLOOKUP(R507,#REF!,1,)</f>
        <v>#REF!</v>
      </c>
      <c r="U507" s="11" t="s">
        <v>817</v>
      </c>
      <c r="V507" s="8" t="e">
        <f>VLOOKUP(E507,#REF!,1,FALSE)</f>
        <v>#REF!</v>
      </c>
      <c r="W507" t="str">
        <f>VLOOKUP(R507,[2]Sheet1!$H$1:$H$65536,1,FALSE)</f>
        <v>1402039982239160</v>
      </c>
      <c r="Y507" t="str">
        <f t="shared" si="23"/>
        <v>SUMMIT EDUC CENTER-LANG DEV--Program Code: 9160</v>
      </c>
      <c r="Z507" s="9">
        <v>10623995677</v>
      </c>
      <c r="AA507" t="s">
        <v>531</v>
      </c>
      <c r="AB507" t="s">
        <v>531</v>
      </c>
    </row>
    <row r="508" spans="1:28" x14ac:dyDescent="0.25">
      <c r="A508" s="10">
        <v>4</v>
      </c>
      <c r="B508" s="10">
        <v>1516</v>
      </c>
      <c r="C508" s="10" t="s">
        <v>527</v>
      </c>
      <c r="D508" s="10">
        <v>12320</v>
      </c>
      <c r="E508" s="9">
        <v>140203998223</v>
      </c>
      <c r="F508" t="s">
        <v>592</v>
      </c>
      <c r="G508" t="s">
        <v>534</v>
      </c>
      <c r="I508" t="s">
        <v>818</v>
      </c>
      <c r="J508">
        <v>9165</v>
      </c>
      <c r="K508" t="s">
        <v>529</v>
      </c>
      <c r="L508" t="s">
        <v>531</v>
      </c>
      <c r="M508" t="s">
        <v>530</v>
      </c>
      <c r="N508" t="s">
        <v>530</v>
      </c>
      <c r="O508" t="s">
        <v>530</v>
      </c>
      <c r="P508" t="s">
        <v>531</v>
      </c>
      <c r="Q508" s="5">
        <f t="shared" si="21"/>
        <v>4</v>
      </c>
      <c r="R508" s="8" t="str">
        <f t="shared" si="22"/>
        <v>1402039982239165</v>
      </c>
      <c r="S508" s="8" t="str">
        <f>VLOOKUP(R508,'RSU Provider 14-15'!Q:Q,1,)</f>
        <v>1402039982239165</v>
      </c>
      <c r="T508" s="8" t="e">
        <f>VLOOKUP(R508,#REF!,1,)</f>
        <v>#REF!</v>
      </c>
      <c r="U508" s="11" t="s">
        <v>817</v>
      </c>
      <c r="V508" s="8" t="e">
        <f>VLOOKUP(E508,#REF!,1,FALSE)</f>
        <v>#REF!</v>
      </c>
      <c r="W508" t="str">
        <f>VLOOKUP(R508,[2]Sheet1!$H$1:$H$65536,1,FALSE)</f>
        <v>1402039982239165</v>
      </c>
      <c r="Y508" t="str">
        <f t="shared" si="23"/>
        <v>SUMMIT EDUC CENTER-LANG DEV--Program Code: 9165</v>
      </c>
      <c r="Z508" s="9">
        <v>500301145260</v>
      </c>
      <c r="AA508" t="s">
        <v>531</v>
      </c>
      <c r="AB508" t="s">
        <v>531</v>
      </c>
    </row>
    <row r="509" spans="1:28" x14ac:dyDescent="0.25">
      <c r="A509" s="10">
        <v>4</v>
      </c>
      <c r="B509" s="10">
        <v>1516</v>
      </c>
      <c r="C509" s="10" t="s">
        <v>527</v>
      </c>
      <c r="D509" s="10">
        <v>13730</v>
      </c>
      <c r="E509" s="9">
        <v>500304998107</v>
      </c>
      <c r="F509" t="s">
        <v>371</v>
      </c>
      <c r="G509" t="s">
        <v>558</v>
      </c>
      <c r="I509" t="s">
        <v>818</v>
      </c>
      <c r="J509">
        <v>9001</v>
      </c>
      <c r="K509" t="s">
        <v>529</v>
      </c>
      <c r="L509" t="s">
        <v>530</v>
      </c>
      <c r="M509" t="s">
        <v>530</v>
      </c>
      <c r="N509" t="s">
        <v>531</v>
      </c>
      <c r="O509" t="s">
        <v>531</v>
      </c>
      <c r="P509" t="s">
        <v>530</v>
      </c>
      <c r="Q509" s="5">
        <f t="shared" si="21"/>
        <v>1</v>
      </c>
      <c r="R509" s="8" t="str">
        <f t="shared" si="22"/>
        <v>5003049981079001</v>
      </c>
      <c r="S509" s="8" t="str">
        <f>VLOOKUP(R509,'RSU Provider 14-15'!Q:Q,1,)</f>
        <v>5003049981079001</v>
      </c>
      <c r="T509" s="8" t="e">
        <f>VLOOKUP(R509,#REF!,1,)</f>
        <v>#REF!</v>
      </c>
      <c r="U509" s="11" t="s">
        <v>817</v>
      </c>
      <c r="V509" s="8" t="e">
        <f>VLOOKUP(E509,#REF!,1,FALSE)</f>
        <v>#REF!</v>
      </c>
      <c r="W509" t="str">
        <f>VLOOKUP(R509,[2]Sheet1!$H$1:$H$65536,1,FALSE)</f>
        <v>5003049981079001</v>
      </c>
      <c r="Y509" t="str">
        <f t="shared" si="23"/>
        <v>SUMMIT SCHOOL (THE)--Program Code: 9001</v>
      </c>
      <c r="Z509" s="9">
        <v>500301145260</v>
      </c>
      <c r="AA509" t="s">
        <v>531</v>
      </c>
      <c r="AB509" t="s">
        <v>531</v>
      </c>
    </row>
    <row r="510" spans="1:28" x14ac:dyDescent="0.25">
      <c r="A510" s="10">
        <v>4</v>
      </c>
      <c r="B510" s="10">
        <v>1516</v>
      </c>
      <c r="C510" s="10" t="s">
        <v>527</v>
      </c>
      <c r="D510" s="10">
        <v>12740</v>
      </c>
      <c r="E510" s="9">
        <v>321100880071</v>
      </c>
      <c r="F510" t="s">
        <v>666</v>
      </c>
      <c r="G510" t="s">
        <v>537</v>
      </c>
      <c r="I510" t="s">
        <v>818</v>
      </c>
      <c r="J510">
        <v>9100</v>
      </c>
      <c r="K510" t="s">
        <v>529</v>
      </c>
      <c r="L510" t="s">
        <v>531</v>
      </c>
      <c r="M510" t="s">
        <v>530</v>
      </c>
      <c r="N510" t="s">
        <v>530</v>
      </c>
      <c r="O510" t="s">
        <v>531</v>
      </c>
      <c r="P510" t="s">
        <v>530</v>
      </c>
      <c r="Q510" s="5">
        <f t="shared" si="21"/>
        <v>3</v>
      </c>
      <c r="R510" s="8" t="str">
        <f t="shared" si="22"/>
        <v>3211008800719100</v>
      </c>
      <c r="S510" s="8" t="str">
        <f>VLOOKUP(R510,'RSU Provider 14-15'!Q:Q,1,)</f>
        <v>3211008800719100</v>
      </c>
      <c r="T510" s="8" t="e">
        <f>VLOOKUP(R510,#REF!,1,)</f>
        <v>#REF!</v>
      </c>
      <c r="U510" s="11" t="s">
        <v>817</v>
      </c>
      <c r="V510" s="8" t="e">
        <f>VLOOKUP(E510,#REF!,1,FALSE)</f>
        <v>#REF!</v>
      </c>
      <c r="W510" t="str">
        <f>VLOOKUP(R510,[2]Sheet1!$H$1:$H$65536,1,FALSE)</f>
        <v>3211008800719100</v>
      </c>
      <c r="Y510" t="str">
        <f t="shared" si="23"/>
        <v>SUSAN E WAGNER CHILD CARE CT--Program Code: 9100</v>
      </c>
      <c r="Z510" s="9">
        <v>500301145260</v>
      </c>
      <c r="AA510" t="s">
        <v>531</v>
      </c>
      <c r="AB510" t="s">
        <v>531</v>
      </c>
    </row>
    <row r="511" spans="1:28" x14ac:dyDescent="0.25">
      <c r="A511" s="10">
        <v>4</v>
      </c>
      <c r="B511" s="10">
        <v>1516</v>
      </c>
      <c r="C511" s="10" t="s">
        <v>527</v>
      </c>
      <c r="D511" s="10">
        <v>12740</v>
      </c>
      <c r="E511" s="9">
        <v>321100880071</v>
      </c>
      <c r="F511" t="s">
        <v>666</v>
      </c>
      <c r="G511" t="s">
        <v>537</v>
      </c>
      <c r="I511" t="s">
        <v>818</v>
      </c>
      <c r="J511">
        <v>9115</v>
      </c>
      <c r="K511" t="s">
        <v>529</v>
      </c>
      <c r="L511" t="s">
        <v>531</v>
      </c>
      <c r="M511" t="s">
        <v>530</v>
      </c>
      <c r="N511" t="s">
        <v>530</v>
      </c>
      <c r="O511" t="s">
        <v>531</v>
      </c>
      <c r="P511" t="s">
        <v>530</v>
      </c>
      <c r="Q511" s="5">
        <f t="shared" si="21"/>
        <v>3</v>
      </c>
      <c r="R511" s="8" t="str">
        <f t="shared" si="22"/>
        <v>3211008800719115</v>
      </c>
      <c r="S511" s="8" t="str">
        <f>VLOOKUP(R511,'RSU Provider 14-15'!Q:Q,1,)</f>
        <v>3211008800719115</v>
      </c>
      <c r="T511" s="8" t="e">
        <f>VLOOKUP(R511,#REF!,1,)</f>
        <v>#REF!</v>
      </c>
      <c r="U511" s="11" t="s">
        <v>817</v>
      </c>
      <c r="V511" s="8" t="e">
        <f>VLOOKUP(E511,#REF!,1,FALSE)</f>
        <v>#REF!</v>
      </c>
      <c r="W511" t="str">
        <f>VLOOKUP(R511,[2]Sheet1!$H$1:$H$65536,1,FALSE)</f>
        <v>3211008800719115</v>
      </c>
      <c r="Y511" t="str">
        <f t="shared" si="23"/>
        <v>SUSAN E WAGNER CHILD CARE CT--Program Code: 9115</v>
      </c>
      <c r="Z511" s="9">
        <v>131500880144</v>
      </c>
      <c r="AA511" t="s">
        <v>531</v>
      </c>
      <c r="AB511" t="s">
        <v>531</v>
      </c>
    </row>
    <row r="512" spans="1:28" x14ac:dyDescent="0.25">
      <c r="A512" s="10">
        <v>4</v>
      </c>
      <c r="B512" s="10">
        <v>1516</v>
      </c>
      <c r="C512" s="10" t="s">
        <v>527</v>
      </c>
      <c r="D512" s="10">
        <v>12740</v>
      </c>
      <c r="E512" s="9">
        <v>321100880071</v>
      </c>
      <c r="F512" t="s">
        <v>666</v>
      </c>
      <c r="G512" t="s">
        <v>537</v>
      </c>
      <c r="I512" t="s">
        <v>818</v>
      </c>
      <c r="J512">
        <v>9160</v>
      </c>
      <c r="K512" t="s">
        <v>529</v>
      </c>
      <c r="L512" t="s">
        <v>531</v>
      </c>
      <c r="M512" t="s">
        <v>530</v>
      </c>
      <c r="N512" t="s">
        <v>530</v>
      </c>
      <c r="O512" t="s">
        <v>530</v>
      </c>
      <c r="P512" t="s">
        <v>531</v>
      </c>
      <c r="Q512" s="5">
        <f t="shared" si="21"/>
        <v>4</v>
      </c>
      <c r="R512" s="8" t="str">
        <f t="shared" si="22"/>
        <v>3211008800719160</v>
      </c>
      <c r="S512" s="8" t="str">
        <f>VLOOKUP(R512,'RSU Provider 14-15'!Q:Q,1,)</f>
        <v>3211008800719160</v>
      </c>
      <c r="T512" s="8" t="e">
        <f>VLOOKUP(R512,#REF!,1,)</f>
        <v>#REF!</v>
      </c>
      <c r="U512" s="11" t="s">
        <v>817</v>
      </c>
      <c r="V512" s="8" t="e">
        <f>VLOOKUP(E512,#REF!,1,FALSE)</f>
        <v>#REF!</v>
      </c>
      <c r="W512" t="str">
        <f>VLOOKUP(R512,[2]Sheet1!$H$1:$H$65536,1,FALSE)</f>
        <v>3211008800719160</v>
      </c>
      <c r="Y512" t="str">
        <f t="shared" si="23"/>
        <v>SUSAN E WAGNER CHILD CARE CT--Program Code: 9160</v>
      </c>
      <c r="Z512" s="9">
        <v>131500880144</v>
      </c>
      <c r="AA512" t="s">
        <v>531</v>
      </c>
      <c r="AB512" t="s">
        <v>531</v>
      </c>
    </row>
    <row r="513" spans="1:28" x14ac:dyDescent="0.25">
      <c r="A513" s="10">
        <v>4</v>
      </c>
      <c r="B513" s="10">
        <v>1516</v>
      </c>
      <c r="C513" s="10" t="s">
        <v>527</v>
      </c>
      <c r="D513" s="10">
        <v>25650</v>
      </c>
      <c r="E513" s="9">
        <v>331500880044</v>
      </c>
      <c r="F513" t="s">
        <v>477</v>
      </c>
      <c r="G513" t="s">
        <v>558</v>
      </c>
      <c r="I513" t="s">
        <v>818</v>
      </c>
      <c r="J513">
        <v>9100</v>
      </c>
      <c r="K513" t="s">
        <v>529</v>
      </c>
      <c r="L513" t="s">
        <v>531</v>
      </c>
      <c r="M513" t="s">
        <v>530</v>
      </c>
      <c r="N513" t="s">
        <v>530</v>
      </c>
      <c r="O513" t="s">
        <v>531</v>
      </c>
      <c r="P513" t="s">
        <v>530</v>
      </c>
      <c r="Q513" s="5">
        <f t="shared" si="21"/>
        <v>3</v>
      </c>
      <c r="R513" s="8" t="str">
        <f t="shared" si="22"/>
        <v>3315008800449100</v>
      </c>
      <c r="S513" s="8" t="str">
        <f>VLOOKUP(R513,'RSU Provider 14-15'!Q:Q,1,)</f>
        <v>3315008800449100</v>
      </c>
      <c r="T513" s="8" t="e">
        <f>VLOOKUP(R513,#REF!,1,)</f>
        <v>#REF!</v>
      </c>
      <c r="U513" s="11" t="s">
        <v>817</v>
      </c>
      <c r="V513" s="8" t="e">
        <f>VLOOKUP(E513,#REF!,1,FALSE)</f>
        <v>#REF!</v>
      </c>
      <c r="W513" t="str">
        <f>VLOOKUP(R513,[2]Sheet1!$H$1:$H$65536,1,FALSE)</f>
        <v>3315008800449100</v>
      </c>
      <c r="Y513" t="str">
        <f t="shared" si="23"/>
        <v>THERAPY &amp; LEARNING CTR--Program Code: 9100</v>
      </c>
      <c r="Z513" s="9">
        <v>131500880144</v>
      </c>
      <c r="AA513" t="s">
        <v>531</v>
      </c>
      <c r="AB513" t="s">
        <v>531</v>
      </c>
    </row>
    <row r="514" spans="1:28" x14ac:dyDescent="0.25">
      <c r="A514" s="10">
        <v>4</v>
      </c>
      <c r="B514" s="10">
        <v>1516</v>
      </c>
      <c r="C514" s="10" t="s">
        <v>527</v>
      </c>
      <c r="D514" s="10">
        <v>25650</v>
      </c>
      <c r="E514" s="9">
        <v>331500880044</v>
      </c>
      <c r="F514" t="s">
        <v>477</v>
      </c>
      <c r="G514" t="s">
        <v>558</v>
      </c>
      <c r="I514" t="s">
        <v>818</v>
      </c>
      <c r="J514">
        <v>9160</v>
      </c>
      <c r="K514" t="s">
        <v>529</v>
      </c>
      <c r="L514" t="s">
        <v>531</v>
      </c>
      <c r="M514" t="s">
        <v>530</v>
      </c>
      <c r="N514" t="s">
        <v>530</v>
      </c>
      <c r="O514" t="s">
        <v>530</v>
      </c>
      <c r="P514" t="s">
        <v>531</v>
      </c>
      <c r="Q514" s="5">
        <f t="shared" ref="Q514:Q577" si="24">IF(AND(N514="Y",A514&lt;5),1,IF(AND(N514="Y", A514=6),2,IF(AND(L514="Y",O514="Y"),3,IF(AND(L514="Y",P514="Y"),4,IF(AND(L514="Y",M514="Y"),5,IF(AND(N514="Y",A514=8),6,IF(AND(N514="Y",A514=7),7)))))))</f>
        <v>4</v>
      </c>
      <c r="R514" s="8" t="str">
        <f t="shared" ref="R514:R577" si="25">CONCATENATE(E514,J514)</f>
        <v>3315008800449160</v>
      </c>
      <c r="S514" s="8" t="str">
        <f>VLOOKUP(R514,'RSU Provider 14-15'!Q:Q,1,)</f>
        <v>3315008800449160</v>
      </c>
      <c r="T514" s="8" t="e">
        <f>VLOOKUP(R514,#REF!,1,)</f>
        <v>#REF!</v>
      </c>
      <c r="U514" s="11" t="s">
        <v>817</v>
      </c>
      <c r="V514" s="8" t="e">
        <f>VLOOKUP(E514,#REF!,1,FALSE)</f>
        <v>#REF!</v>
      </c>
      <c r="W514" t="str">
        <f>VLOOKUP(R514,[2]Sheet1!$H$1:$H$65536,1,FALSE)</f>
        <v>3315008800449160</v>
      </c>
      <c r="Y514" t="str">
        <f t="shared" si="23"/>
        <v>THERAPY &amp; LEARNING CTR--Program Code: 9160</v>
      </c>
      <c r="Z514" s="9">
        <v>131500880144</v>
      </c>
      <c r="AA514" t="s">
        <v>531</v>
      </c>
      <c r="AB514" t="s">
        <v>531</v>
      </c>
    </row>
    <row r="515" spans="1:28" x14ac:dyDescent="0.25">
      <c r="A515" s="10">
        <v>4</v>
      </c>
      <c r="B515" s="10">
        <v>1516</v>
      </c>
      <c r="C515" s="10" t="s">
        <v>527</v>
      </c>
      <c r="D515" s="10">
        <v>23010</v>
      </c>
      <c r="E515" s="9">
        <v>320800880095</v>
      </c>
      <c r="F515" t="s">
        <v>481</v>
      </c>
      <c r="G515" t="s">
        <v>563</v>
      </c>
      <c r="I515" t="s">
        <v>818</v>
      </c>
      <c r="J515">
        <v>9100</v>
      </c>
      <c r="K515" t="s">
        <v>529</v>
      </c>
      <c r="L515" t="s">
        <v>531</v>
      </c>
      <c r="M515" t="s">
        <v>530</v>
      </c>
      <c r="N515" t="s">
        <v>530</v>
      </c>
      <c r="O515" t="s">
        <v>531</v>
      </c>
      <c r="P515" t="s">
        <v>530</v>
      </c>
      <c r="Q515" s="5">
        <f t="shared" si="24"/>
        <v>3</v>
      </c>
      <c r="R515" s="8" t="str">
        <f t="shared" si="25"/>
        <v>3208008800959100</v>
      </c>
      <c r="S515" s="8" t="str">
        <f>VLOOKUP(R515,'RSU Provider 14-15'!Q:Q,1,)</f>
        <v>3208008800959100</v>
      </c>
      <c r="T515" s="8" t="e">
        <f>VLOOKUP(R515,#REF!,1,)</f>
        <v>#REF!</v>
      </c>
      <c r="U515" s="11" t="s">
        <v>817</v>
      </c>
      <c r="V515" s="8" t="e">
        <f>VLOOKUP(E515,#REF!,1,FALSE)</f>
        <v>#REF!</v>
      </c>
      <c r="W515" t="str">
        <f>VLOOKUP(R515,[2]Sheet1!$H$1:$H$65536,1,FALSE)</f>
        <v>3208008800959100</v>
      </c>
      <c r="Y515" t="str">
        <f t="shared" si="23"/>
        <v>THESE OUR TREASURES, INC--Program Code: 9100</v>
      </c>
      <c r="Z515" s="9">
        <v>342600880146</v>
      </c>
      <c r="AA515" t="s">
        <v>531</v>
      </c>
      <c r="AB515" t="s">
        <v>531</v>
      </c>
    </row>
    <row r="516" spans="1:28" x14ac:dyDescent="0.25">
      <c r="A516" s="10">
        <v>4</v>
      </c>
      <c r="B516" s="10">
        <v>1516</v>
      </c>
      <c r="C516" s="10" t="s">
        <v>527</v>
      </c>
      <c r="D516" s="10">
        <v>23010</v>
      </c>
      <c r="E516" s="9">
        <v>320800880095</v>
      </c>
      <c r="F516" t="s">
        <v>481</v>
      </c>
      <c r="G516" t="s">
        <v>563</v>
      </c>
      <c r="I516" t="s">
        <v>818</v>
      </c>
      <c r="J516">
        <v>9115</v>
      </c>
      <c r="K516" t="s">
        <v>529</v>
      </c>
      <c r="L516" t="s">
        <v>531</v>
      </c>
      <c r="M516" t="s">
        <v>530</v>
      </c>
      <c r="N516" t="s">
        <v>530</v>
      </c>
      <c r="O516" t="s">
        <v>531</v>
      </c>
      <c r="P516" t="s">
        <v>530</v>
      </c>
      <c r="Q516" s="5">
        <f t="shared" si="24"/>
        <v>3</v>
      </c>
      <c r="R516" s="8" t="str">
        <f t="shared" si="25"/>
        <v>3208008800959115</v>
      </c>
      <c r="S516" s="8" t="str">
        <f>VLOOKUP(R516,'RSU Provider 14-15'!Q:Q,1,)</f>
        <v>3208008800959115</v>
      </c>
      <c r="T516" s="8" t="e">
        <f>VLOOKUP(R516,#REF!,1,)</f>
        <v>#REF!</v>
      </c>
      <c r="U516" s="11" t="s">
        <v>817</v>
      </c>
      <c r="V516" s="8" t="e">
        <f>VLOOKUP(E516,#REF!,1,FALSE)</f>
        <v>#REF!</v>
      </c>
      <c r="W516" t="str">
        <f>VLOOKUP(R516,[2]Sheet1!$H$1:$H$65536,1,FALSE)</f>
        <v>3208008800959115</v>
      </c>
      <c r="Y516" t="str">
        <f t="shared" ref="Y516:Y579" si="26">CONCATENATE(F516,U516,I516,J516)</f>
        <v>THESE OUR TREASURES, INC--Program Code: 9115</v>
      </c>
      <c r="Z516" s="9">
        <v>342600880146</v>
      </c>
      <c r="AA516" t="s">
        <v>531</v>
      </c>
      <c r="AB516" t="s">
        <v>531</v>
      </c>
    </row>
    <row r="517" spans="1:28" x14ac:dyDescent="0.25">
      <c r="A517" s="10">
        <v>4</v>
      </c>
      <c r="B517" s="10">
        <v>1516</v>
      </c>
      <c r="C517" s="10" t="s">
        <v>527</v>
      </c>
      <c r="D517" s="10">
        <v>20710</v>
      </c>
      <c r="E517" s="9">
        <v>411504997416</v>
      </c>
      <c r="F517" t="s">
        <v>593</v>
      </c>
      <c r="G517" t="s">
        <v>542</v>
      </c>
      <c r="I517" t="s">
        <v>818</v>
      </c>
      <c r="J517">
        <v>9000</v>
      </c>
      <c r="K517" t="s">
        <v>529</v>
      </c>
      <c r="L517" t="s">
        <v>530</v>
      </c>
      <c r="M517" t="s">
        <v>530</v>
      </c>
      <c r="N517" t="s">
        <v>531</v>
      </c>
      <c r="O517" t="s">
        <v>531</v>
      </c>
      <c r="P517" t="s">
        <v>530</v>
      </c>
      <c r="Q517" s="5">
        <f t="shared" si="24"/>
        <v>1</v>
      </c>
      <c r="R517" s="8" t="str">
        <f t="shared" si="25"/>
        <v>4115049974169000</v>
      </c>
      <c r="S517" s="8" t="str">
        <f>VLOOKUP(R517,'RSU Provider 14-15'!Q:Q,1,)</f>
        <v>4115049974169000</v>
      </c>
      <c r="T517" s="8" t="e">
        <f>VLOOKUP(R517,#REF!,1,)</f>
        <v>#REF!</v>
      </c>
      <c r="U517" s="11" t="s">
        <v>817</v>
      </c>
      <c r="V517" s="8" t="e">
        <f>VLOOKUP(E517,#REF!,1,FALSE)</f>
        <v>#REF!</v>
      </c>
      <c r="W517" t="str">
        <f>VLOOKUP(R517,[2]Sheet1!$H$1:$H$65536,1,FALSE)</f>
        <v>4115049974169000</v>
      </c>
      <c r="Y517" t="str">
        <f t="shared" si="26"/>
        <v>TILTON SCH. @ HOUSE OF GOOD--Program Code: 9000</v>
      </c>
      <c r="Z517" s="13" t="s">
        <v>385</v>
      </c>
      <c r="AA517" t="s">
        <v>531</v>
      </c>
      <c r="AB517" t="s">
        <v>531</v>
      </c>
    </row>
    <row r="518" spans="1:28" x14ac:dyDescent="0.25">
      <c r="A518" s="10">
        <v>4</v>
      </c>
      <c r="B518" s="10">
        <v>1516</v>
      </c>
      <c r="C518" s="10" t="s">
        <v>532</v>
      </c>
      <c r="D518" s="10">
        <v>26050</v>
      </c>
      <c r="E518" s="9">
        <v>580410997795</v>
      </c>
      <c r="F518" t="s">
        <v>594</v>
      </c>
      <c r="G518" t="s">
        <v>542</v>
      </c>
      <c r="I518" t="s">
        <v>818</v>
      </c>
      <c r="J518">
        <v>9000</v>
      </c>
      <c r="K518" t="s">
        <v>529</v>
      </c>
      <c r="L518" t="s">
        <v>530</v>
      </c>
      <c r="M518" t="s">
        <v>530</v>
      </c>
      <c r="N518" t="s">
        <v>531</v>
      </c>
      <c r="O518" t="s">
        <v>531</v>
      </c>
      <c r="P518" t="s">
        <v>530</v>
      </c>
      <c r="Q518" s="5">
        <f t="shared" si="24"/>
        <v>1</v>
      </c>
      <c r="R518" s="8" t="str">
        <f t="shared" si="25"/>
        <v>5804109977959000</v>
      </c>
      <c r="S518" s="8" t="str">
        <f>VLOOKUP(R518,'RSU Provider 14-15'!Q:Q,1,)</f>
        <v>5804109977959000</v>
      </c>
      <c r="T518" s="8" t="e">
        <f>VLOOKUP(R518,#REF!,1,)</f>
        <v>#REF!</v>
      </c>
      <c r="U518" s="11" t="s">
        <v>817</v>
      </c>
      <c r="V518" s="8" t="e">
        <f>VLOOKUP(E518,#REF!,1,FALSE)</f>
        <v>#REF!</v>
      </c>
      <c r="W518" t="str">
        <f>VLOOKUP(R518,[2]Sheet1!$H$1:$H$65536,1,FALSE)</f>
        <v>5804109977959000</v>
      </c>
      <c r="Y518" t="str">
        <f t="shared" si="26"/>
        <v>UCP - ASSOC GREATER SUFFOLK--Program Code: 9000</v>
      </c>
      <c r="Z518" s="13" t="s">
        <v>385</v>
      </c>
      <c r="AA518" t="s">
        <v>531</v>
      </c>
      <c r="AB518" t="s">
        <v>531</v>
      </c>
    </row>
    <row r="519" spans="1:28" x14ac:dyDescent="0.25">
      <c r="A519" s="10">
        <v>4</v>
      </c>
      <c r="B519" s="10">
        <v>1516</v>
      </c>
      <c r="C519" s="10" t="s">
        <v>532</v>
      </c>
      <c r="D519" s="10">
        <v>26050</v>
      </c>
      <c r="E519" s="9">
        <v>580410997795</v>
      </c>
      <c r="F519" t="s">
        <v>594</v>
      </c>
      <c r="G519" t="s">
        <v>542</v>
      </c>
      <c r="I519" t="s">
        <v>818</v>
      </c>
      <c r="J519">
        <v>9100</v>
      </c>
      <c r="K519" t="s">
        <v>529</v>
      </c>
      <c r="L519" t="s">
        <v>531</v>
      </c>
      <c r="M519" t="s">
        <v>530</v>
      </c>
      <c r="N519" t="s">
        <v>530</v>
      </c>
      <c r="O519" t="s">
        <v>531</v>
      </c>
      <c r="P519" t="s">
        <v>530</v>
      </c>
      <c r="Q519" s="5">
        <f t="shared" si="24"/>
        <v>3</v>
      </c>
      <c r="R519" s="8" t="str">
        <f t="shared" si="25"/>
        <v>5804109977959100</v>
      </c>
      <c r="S519" s="8" t="str">
        <f>VLOOKUP(R519,'RSU Provider 14-15'!Q:Q,1,)</f>
        <v>5804109977959100</v>
      </c>
      <c r="T519" s="8" t="e">
        <f>VLOOKUP(R519,#REF!,1,)</f>
        <v>#REF!</v>
      </c>
      <c r="U519" s="11" t="s">
        <v>817</v>
      </c>
      <c r="V519" s="8" t="e">
        <f>VLOOKUP(E519,#REF!,1,FALSE)</f>
        <v>#REF!</v>
      </c>
      <c r="W519" t="str">
        <f>VLOOKUP(R519,[2]Sheet1!$H$1:$H$65536,1,FALSE)</f>
        <v>5804109977959100</v>
      </c>
      <c r="Y519" t="str">
        <f t="shared" si="26"/>
        <v>UCP - ASSOC GREATER SUFFOLK--Program Code: 9100</v>
      </c>
      <c r="Z519" s="13" t="s">
        <v>354</v>
      </c>
      <c r="AA519" t="s">
        <v>531</v>
      </c>
      <c r="AB519" t="s">
        <v>531</v>
      </c>
    </row>
    <row r="520" spans="1:28" x14ac:dyDescent="0.25">
      <c r="A520" s="10">
        <v>4</v>
      </c>
      <c r="B520" s="10">
        <v>1516</v>
      </c>
      <c r="C520" s="10" t="s">
        <v>532</v>
      </c>
      <c r="D520" s="10">
        <v>22100</v>
      </c>
      <c r="E520" s="9">
        <v>50100880085</v>
      </c>
      <c r="F520" t="s">
        <v>492</v>
      </c>
      <c r="G520" t="s">
        <v>540</v>
      </c>
      <c r="I520" t="s">
        <v>818</v>
      </c>
      <c r="J520">
        <v>9165</v>
      </c>
      <c r="K520" t="s">
        <v>529</v>
      </c>
      <c r="L520" t="s">
        <v>531</v>
      </c>
      <c r="M520" t="s">
        <v>530</v>
      </c>
      <c r="N520" t="s">
        <v>530</v>
      </c>
      <c r="O520" t="s">
        <v>530</v>
      </c>
      <c r="P520" t="s">
        <v>531</v>
      </c>
      <c r="Q520" s="5">
        <f t="shared" si="24"/>
        <v>4</v>
      </c>
      <c r="R520" s="8" t="str">
        <f t="shared" si="25"/>
        <v>501008800859165</v>
      </c>
      <c r="S520" s="8" t="str">
        <f>VLOOKUP(R520,'RSU Provider 14-15'!Q:Q,1,)</f>
        <v>501008800859165</v>
      </c>
      <c r="T520" s="8" t="e">
        <f>VLOOKUP(R520,#REF!,1,)</f>
        <v>#REF!</v>
      </c>
      <c r="U520" s="11" t="s">
        <v>817</v>
      </c>
      <c r="V520" s="8" t="e">
        <f>VLOOKUP(E520,#REF!,1,FALSE)</f>
        <v>#REF!</v>
      </c>
      <c r="W520" t="str">
        <f>VLOOKUP(R520,[2]Sheet1!$H$1:$H$65536,1,FALSE)</f>
        <v>501008800859165</v>
      </c>
      <c r="Y520" t="str">
        <f t="shared" si="26"/>
        <v>UCP CAYUGA-E JOHN GAVRAS CM--Program Code: 9165</v>
      </c>
      <c r="Z520" s="13" t="s">
        <v>354</v>
      </c>
      <c r="AA520" t="s">
        <v>531</v>
      </c>
      <c r="AB520" t="s">
        <v>531</v>
      </c>
    </row>
    <row r="521" spans="1:28" x14ac:dyDescent="0.25">
      <c r="A521" s="10">
        <v>4</v>
      </c>
      <c r="B521" s="10">
        <v>1516</v>
      </c>
      <c r="C521" s="10" t="s">
        <v>527</v>
      </c>
      <c r="D521" s="10">
        <v>22650</v>
      </c>
      <c r="E521" s="9">
        <v>430700997762</v>
      </c>
      <c r="F521" t="s">
        <v>460</v>
      </c>
      <c r="G521" t="s">
        <v>556</v>
      </c>
      <c r="I521" t="s">
        <v>818</v>
      </c>
      <c r="J521">
        <v>9100</v>
      </c>
      <c r="K521" t="s">
        <v>529</v>
      </c>
      <c r="L521" t="s">
        <v>531</v>
      </c>
      <c r="M521" t="s">
        <v>530</v>
      </c>
      <c r="N521" t="s">
        <v>530</v>
      </c>
      <c r="O521" t="s">
        <v>531</v>
      </c>
      <c r="P521" t="s">
        <v>530</v>
      </c>
      <c r="Q521" s="5">
        <f t="shared" si="24"/>
        <v>3</v>
      </c>
      <c r="R521" s="8" t="str">
        <f t="shared" si="25"/>
        <v>4307009977629100</v>
      </c>
      <c r="S521" s="8" t="str">
        <f>VLOOKUP(R521,'RSU Provider 14-15'!Q:Q,1,)</f>
        <v>4307009977629100</v>
      </c>
      <c r="T521" s="8" t="e">
        <f>VLOOKUP(R521,#REF!,1,)</f>
        <v>#REF!</v>
      </c>
      <c r="U521" s="11" t="s">
        <v>817</v>
      </c>
      <c r="V521" s="8" t="e">
        <f>VLOOKUP(E521,#REF!,1,FALSE)</f>
        <v>#REF!</v>
      </c>
      <c r="W521" t="str">
        <f>VLOOKUP(R521,[2]Sheet1!$H$1:$H$65536,1,FALSE)</f>
        <v>4307009977629100</v>
      </c>
      <c r="Y521" t="str">
        <f t="shared" si="26"/>
        <v>UCP FINGER LAKES--Program Code: 9100</v>
      </c>
      <c r="Z521" s="13" t="s">
        <v>412</v>
      </c>
      <c r="AA521" t="s">
        <v>531</v>
      </c>
      <c r="AB521" t="s">
        <v>531</v>
      </c>
    </row>
    <row r="522" spans="1:28" x14ac:dyDescent="0.25">
      <c r="A522" s="10">
        <v>4</v>
      </c>
      <c r="B522" s="10">
        <v>1516</v>
      </c>
      <c r="C522" s="10" t="s">
        <v>527</v>
      </c>
      <c r="D522" s="10">
        <v>22650</v>
      </c>
      <c r="E522" s="9">
        <v>430700997762</v>
      </c>
      <c r="F522" t="s">
        <v>460</v>
      </c>
      <c r="G522" t="s">
        <v>556</v>
      </c>
      <c r="I522" t="s">
        <v>818</v>
      </c>
      <c r="J522">
        <v>9160</v>
      </c>
      <c r="K522" t="s">
        <v>529</v>
      </c>
      <c r="L522" t="s">
        <v>531</v>
      </c>
      <c r="M522" t="s">
        <v>530</v>
      </c>
      <c r="N522" t="s">
        <v>530</v>
      </c>
      <c r="O522" t="s">
        <v>530</v>
      </c>
      <c r="P522" t="s">
        <v>531</v>
      </c>
      <c r="Q522" s="5">
        <f t="shared" si="24"/>
        <v>4</v>
      </c>
      <c r="R522" s="8" t="str">
        <f t="shared" si="25"/>
        <v>4307009977629160</v>
      </c>
      <c r="S522" s="8" t="str">
        <f>VLOOKUP(R522,'RSU Provider 14-15'!Q:Q,1,)</f>
        <v>4307009977629160</v>
      </c>
      <c r="T522" s="8" t="e">
        <f>VLOOKUP(R522,#REF!,1,)</f>
        <v>#REF!</v>
      </c>
      <c r="U522" s="11" t="s">
        <v>817</v>
      </c>
      <c r="V522" s="8" t="e">
        <f>VLOOKUP(E522,#REF!,1,FALSE)</f>
        <v>#REF!</v>
      </c>
      <c r="W522" t="str">
        <f>VLOOKUP(R522,[2]Sheet1!$H$1:$H$65536,1,FALSE)</f>
        <v>4307009977629160</v>
      </c>
      <c r="Y522" t="str">
        <f t="shared" si="26"/>
        <v>UCP FINGER LAKES--Program Code: 9160</v>
      </c>
      <c r="Z522" s="13" t="s">
        <v>412</v>
      </c>
      <c r="AA522" t="s">
        <v>531</v>
      </c>
      <c r="AB522" t="s">
        <v>531</v>
      </c>
    </row>
    <row r="523" spans="1:28" x14ac:dyDescent="0.25">
      <c r="A523" s="10">
        <v>4</v>
      </c>
      <c r="B523" s="10">
        <v>1516</v>
      </c>
      <c r="C523" s="10" t="s">
        <v>532</v>
      </c>
      <c r="D523" s="10">
        <v>26130</v>
      </c>
      <c r="E523" s="9">
        <v>280208997798</v>
      </c>
      <c r="F523" t="s">
        <v>595</v>
      </c>
      <c r="G523" t="s">
        <v>538</v>
      </c>
      <c r="I523" t="s">
        <v>818</v>
      </c>
      <c r="J523">
        <v>9000</v>
      </c>
      <c r="K523" t="s">
        <v>529</v>
      </c>
      <c r="L523" t="s">
        <v>530</v>
      </c>
      <c r="M523" t="s">
        <v>530</v>
      </c>
      <c r="N523" t="s">
        <v>531</v>
      </c>
      <c r="O523" t="s">
        <v>531</v>
      </c>
      <c r="P523" t="s">
        <v>530</v>
      </c>
      <c r="Q523" s="5">
        <f t="shared" si="24"/>
        <v>1</v>
      </c>
      <c r="R523" s="8" t="str">
        <f t="shared" si="25"/>
        <v>2802089977989000</v>
      </c>
      <c r="S523" s="8" t="str">
        <f>VLOOKUP(R523,'RSU Provider 14-15'!Q:Q,1,)</f>
        <v>2802089977989000</v>
      </c>
      <c r="T523" s="8" t="e">
        <f>VLOOKUP(R523,#REF!,1,)</f>
        <v>#REF!</v>
      </c>
      <c r="U523" s="11" t="s">
        <v>817</v>
      </c>
      <c r="V523" s="8" t="e">
        <f>VLOOKUP(E523,#REF!,1,FALSE)</f>
        <v>#REF!</v>
      </c>
      <c r="W523" t="str">
        <f>VLOOKUP(R523,[2]Sheet1!$H$1:$H$65536,1,FALSE)</f>
        <v>2802089977989000</v>
      </c>
      <c r="Y523" t="str">
        <f t="shared" si="26"/>
        <v>UCP OF NASSAU COUNTY - Child--Program Code: 9000</v>
      </c>
      <c r="Z523" s="13" t="s">
        <v>412</v>
      </c>
      <c r="AA523" t="s">
        <v>531</v>
      </c>
      <c r="AB523" t="s">
        <v>531</v>
      </c>
    </row>
    <row r="524" spans="1:28" x14ac:dyDescent="0.25">
      <c r="A524" s="10">
        <v>4</v>
      </c>
      <c r="B524" s="10">
        <v>1516</v>
      </c>
      <c r="C524" s="10" t="s">
        <v>532</v>
      </c>
      <c r="D524" s="10">
        <v>26130</v>
      </c>
      <c r="E524" s="9">
        <v>280208997798</v>
      </c>
      <c r="F524" t="s">
        <v>595</v>
      </c>
      <c r="G524" t="s">
        <v>538</v>
      </c>
      <c r="I524" t="s">
        <v>818</v>
      </c>
      <c r="J524">
        <v>9100</v>
      </c>
      <c r="K524" t="s">
        <v>529</v>
      </c>
      <c r="L524" t="s">
        <v>531</v>
      </c>
      <c r="M524" t="s">
        <v>530</v>
      </c>
      <c r="N524" t="s">
        <v>530</v>
      </c>
      <c r="O524" t="s">
        <v>531</v>
      </c>
      <c r="P524" t="s">
        <v>530</v>
      </c>
      <c r="Q524" s="5">
        <f t="shared" si="24"/>
        <v>3</v>
      </c>
      <c r="R524" s="8" t="str">
        <f t="shared" si="25"/>
        <v>2802089977989100</v>
      </c>
      <c r="S524" s="8" t="str">
        <f>VLOOKUP(R524,'RSU Provider 14-15'!Q:Q,1,)</f>
        <v>2802089977989100</v>
      </c>
      <c r="T524" s="8" t="e">
        <f>VLOOKUP(R524,#REF!,1,)</f>
        <v>#REF!</v>
      </c>
      <c r="U524" s="11" t="s">
        <v>817</v>
      </c>
      <c r="V524" s="8" t="e">
        <f>VLOOKUP(E524,#REF!,1,FALSE)</f>
        <v>#REF!</v>
      </c>
      <c r="W524" t="str">
        <f>VLOOKUP(R524,[2]Sheet1!$H$1:$H$65536,1,FALSE)</f>
        <v>2802089977989100</v>
      </c>
      <c r="Y524" t="str">
        <f t="shared" si="26"/>
        <v>UCP OF NASSAU COUNTY - Child--Program Code: 9100</v>
      </c>
      <c r="Z524" s="9">
        <v>140600999087</v>
      </c>
      <c r="AA524" t="s">
        <v>531</v>
      </c>
      <c r="AB524" t="s">
        <v>531</v>
      </c>
    </row>
    <row r="525" spans="1:28" x14ac:dyDescent="0.25">
      <c r="A525" s="10">
        <v>4</v>
      </c>
      <c r="B525" s="10">
        <v>1516</v>
      </c>
      <c r="C525" s="10" t="s">
        <v>532</v>
      </c>
      <c r="D525" s="10">
        <v>26130</v>
      </c>
      <c r="E525" s="9">
        <v>280208997798</v>
      </c>
      <c r="F525" t="s">
        <v>595</v>
      </c>
      <c r="G525" t="s">
        <v>538</v>
      </c>
      <c r="I525" t="s">
        <v>818</v>
      </c>
      <c r="J525">
        <v>9115</v>
      </c>
      <c r="K525" t="s">
        <v>529</v>
      </c>
      <c r="L525" t="s">
        <v>531</v>
      </c>
      <c r="M525" t="s">
        <v>530</v>
      </c>
      <c r="N525" t="s">
        <v>530</v>
      </c>
      <c r="O525" t="s">
        <v>531</v>
      </c>
      <c r="P525" t="s">
        <v>530</v>
      </c>
      <c r="Q525" s="5">
        <f t="shared" si="24"/>
        <v>3</v>
      </c>
      <c r="R525" s="8" t="str">
        <f t="shared" si="25"/>
        <v>2802089977989115</v>
      </c>
      <c r="S525" s="8" t="str">
        <f>VLOOKUP(R525,'RSU Provider 14-15'!Q:Q,1,)</f>
        <v>2802089977989115</v>
      </c>
      <c r="T525" s="8" t="e">
        <f>VLOOKUP(R525,#REF!,1,)</f>
        <v>#REF!</v>
      </c>
      <c r="U525" s="11" t="s">
        <v>817</v>
      </c>
      <c r="V525" s="8" t="e">
        <f>VLOOKUP(E525,#REF!,1,FALSE)</f>
        <v>#REF!</v>
      </c>
      <c r="W525" t="str">
        <f>VLOOKUP(R525,[2]Sheet1!$H$1:$H$65536,1,FALSE)</f>
        <v>2802089977989115</v>
      </c>
      <c r="Y525" t="str">
        <f t="shared" si="26"/>
        <v>UCP OF NASSAU COUNTY - Child--Program Code: 9115</v>
      </c>
      <c r="Z525" s="9">
        <v>310200880023</v>
      </c>
      <c r="AA525" t="s">
        <v>531</v>
      </c>
      <c r="AB525" t="s">
        <v>531</v>
      </c>
    </row>
    <row r="526" spans="1:28" x14ac:dyDescent="0.25">
      <c r="A526" s="10">
        <v>4</v>
      </c>
      <c r="B526" s="10">
        <v>1516</v>
      </c>
      <c r="C526" s="10" t="s">
        <v>532</v>
      </c>
      <c r="D526" s="10">
        <v>26130</v>
      </c>
      <c r="E526" s="9">
        <v>280208997798</v>
      </c>
      <c r="F526" t="s">
        <v>595</v>
      </c>
      <c r="G526" t="s">
        <v>538</v>
      </c>
      <c r="I526" t="s">
        <v>818</v>
      </c>
      <c r="J526">
        <v>9160</v>
      </c>
      <c r="K526" t="s">
        <v>529</v>
      </c>
      <c r="L526" t="s">
        <v>531</v>
      </c>
      <c r="M526" t="s">
        <v>530</v>
      </c>
      <c r="N526" t="s">
        <v>530</v>
      </c>
      <c r="O526" t="s">
        <v>530</v>
      </c>
      <c r="P526" t="s">
        <v>531</v>
      </c>
      <c r="Q526" s="5">
        <f t="shared" si="24"/>
        <v>4</v>
      </c>
      <c r="R526" s="8" t="str">
        <f t="shared" si="25"/>
        <v>2802089977989160</v>
      </c>
      <c r="S526" s="8" t="str">
        <f>VLOOKUP(R526,'RSU Provider 14-15'!Q:Q,1,)</f>
        <v>2802089977989160</v>
      </c>
      <c r="T526" s="8" t="e">
        <f>VLOOKUP(R526,#REF!,1,)</f>
        <v>#REF!</v>
      </c>
      <c r="U526" s="11" t="s">
        <v>817</v>
      </c>
      <c r="V526" s="8" t="e">
        <f>VLOOKUP(E526,#REF!,1,FALSE)</f>
        <v>#REF!</v>
      </c>
      <c r="W526" t="str">
        <f>VLOOKUP(R526,[2]Sheet1!$H$1:$H$65536,1,FALSE)</f>
        <v>2802089977989160</v>
      </c>
      <c r="Y526" t="str">
        <f t="shared" si="26"/>
        <v>UCP OF NASSAU COUNTY - Child--Program Code: 9160</v>
      </c>
      <c r="Z526" s="9">
        <v>353100888208</v>
      </c>
      <c r="AA526" t="s">
        <v>531</v>
      </c>
      <c r="AB526" t="s">
        <v>531</v>
      </c>
    </row>
    <row r="527" spans="1:28" x14ac:dyDescent="0.25">
      <c r="A527" s="10">
        <v>4</v>
      </c>
      <c r="B527" s="10">
        <v>1516</v>
      </c>
      <c r="C527" s="10" t="s">
        <v>532</v>
      </c>
      <c r="D527" s="10">
        <v>40060</v>
      </c>
      <c r="E527" s="9">
        <v>400800990032</v>
      </c>
      <c r="F527" t="s">
        <v>424</v>
      </c>
      <c r="G527" t="s">
        <v>596</v>
      </c>
      <c r="H527" t="s">
        <v>563</v>
      </c>
      <c r="I527" t="s">
        <v>818</v>
      </c>
      <c r="J527">
        <v>9100</v>
      </c>
      <c r="K527" t="s">
        <v>529</v>
      </c>
      <c r="L527" t="s">
        <v>531</v>
      </c>
      <c r="M527" t="s">
        <v>530</v>
      </c>
      <c r="N527" t="s">
        <v>530</v>
      </c>
      <c r="O527" t="s">
        <v>531</v>
      </c>
      <c r="P527" t="s">
        <v>530</v>
      </c>
      <c r="Q527" s="5">
        <f t="shared" si="24"/>
        <v>3</v>
      </c>
      <c r="R527" s="8" t="str">
        <f t="shared" si="25"/>
        <v>4008009900329100</v>
      </c>
      <c r="S527" s="8" t="str">
        <f>VLOOKUP(R527,'RSU Provider 14-15'!Q:Q,1,)</f>
        <v>4008009900329100</v>
      </c>
      <c r="T527" s="8" t="e">
        <f>VLOOKUP(R527,#REF!,1,)</f>
        <v>#REF!</v>
      </c>
      <c r="U527" s="11" t="s">
        <v>817</v>
      </c>
      <c r="V527" s="8" t="e">
        <f>VLOOKUP(E527,#REF!,1,FALSE)</f>
        <v>#REF!</v>
      </c>
      <c r="W527" t="str">
        <f>VLOOKUP(R527,[2]Sheet1!$H$1:$H$65536,1,FALSE)</f>
        <v>4008009900329100</v>
      </c>
      <c r="Y527" t="str">
        <f t="shared" si="26"/>
        <v>UCP OF NIAGARA CO, INC--Program Code: 9100</v>
      </c>
      <c r="Z527" s="9">
        <v>260803880009</v>
      </c>
      <c r="AA527" t="s">
        <v>531</v>
      </c>
      <c r="AB527" t="s">
        <v>531</v>
      </c>
    </row>
    <row r="528" spans="1:28" x14ac:dyDescent="0.25">
      <c r="A528" s="10">
        <v>4</v>
      </c>
      <c r="B528" s="10">
        <v>1516</v>
      </c>
      <c r="C528" s="10" t="s">
        <v>532</v>
      </c>
      <c r="D528" s="10">
        <v>40060</v>
      </c>
      <c r="E528" s="9">
        <v>400800990032</v>
      </c>
      <c r="F528" t="s">
        <v>424</v>
      </c>
      <c r="G528" t="s">
        <v>596</v>
      </c>
      <c r="H528" t="s">
        <v>563</v>
      </c>
      <c r="I528" t="s">
        <v>818</v>
      </c>
      <c r="J528">
        <v>9165</v>
      </c>
      <c r="K528" t="s">
        <v>529</v>
      </c>
      <c r="L528" t="s">
        <v>531</v>
      </c>
      <c r="M528" t="s">
        <v>530</v>
      </c>
      <c r="N528" t="s">
        <v>530</v>
      </c>
      <c r="O528" t="s">
        <v>530</v>
      </c>
      <c r="P528" t="s">
        <v>531</v>
      </c>
      <c r="Q528" s="5">
        <f t="shared" si="24"/>
        <v>4</v>
      </c>
      <c r="R528" s="8" t="str">
        <f t="shared" si="25"/>
        <v>4008009900329165</v>
      </c>
      <c r="S528" s="8" t="str">
        <f>VLOOKUP(R528,'RSU Provider 14-15'!Q:Q,1,)</f>
        <v>4008009900329165</v>
      </c>
      <c r="T528" s="8" t="e">
        <f>VLOOKUP(R528,#REF!,1,)</f>
        <v>#REF!</v>
      </c>
      <c r="U528" s="11" t="s">
        <v>817</v>
      </c>
      <c r="V528" s="8" t="e">
        <f>VLOOKUP(E528,#REF!,1,FALSE)</f>
        <v>#REF!</v>
      </c>
      <c r="W528" t="str">
        <f>VLOOKUP(R528,[2]Sheet1!$H$1:$H$65536,1,FALSE)</f>
        <v>4008009900329165</v>
      </c>
      <c r="Y528" t="str">
        <f t="shared" si="26"/>
        <v>UCP OF NIAGARA CO, INC--Program Code: 9165</v>
      </c>
      <c r="Z528" s="9">
        <v>260803880009</v>
      </c>
      <c r="AA528" t="s">
        <v>531</v>
      </c>
      <c r="AB528" t="s">
        <v>531</v>
      </c>
    </row>
    <row r="529" spans="1:28" x14ac:dyDescent="0.25">
      <c r="A529" s="10">
        <v>4</v>
      </c>
      <c r="B529" s="10">
        <v>1516</v>
      </c>
      <c r="C529" s="10" t="s">
        <v>527</v>
      </c>
      <c r="D529" s="10">
        <v>28350</v>
      </c>
      <c r="E529" s="9">
        <v>310200999413</v>
      </c>
      <c r="F529" t="s">
        <v>393</v>
      </c>
      <c r="G529" t="s">
        <v>534</v>
      </c>
      <c r="I529" t="s">
        <v>818</v>
      </c>
      <c r="J529">
        <v>9000</v>
      </c>
      <c r="K529" t="s">
        <v>529</v>
      </c>
      <c r="L529" t="s">
        <v>530</v>
      </c>
      <c r="M529" t="s">
        <v>530</v>
      </c>
      <c r="N529" t="s">
        <v>531</v>
      </c>
      <c r="O529" t="s">
        <v>531</v>
      </c>
      <c r="P529" t="s">
        <v>530</v>
      </c>
      <c r="Q529" s="5">
        <f t="shared" si="24"/>
        <v>1</v>
      </c>
      <c r="R529" s="8" t="str">
        <f t="shared" si="25"/>
        <v>3102009994139000</v>
      </c>
      <c r="S529" s="8" t="str">
        <f>VLOOKUP(R529,'RSU Provider 14-15'!Q:Q,1,)</f>
        <v>3102009994139000</v>
      </c>
      <c r="T529" s="8" t="e">
        <f>VLOOKUP(R529,#REF!,1,)</f>
        <v>#REF!</v>
      </c>
      <c r="U529" s="11" t="s">
        <v>817</v>
      </c>
      <c r="V529" s="8" t="e">
        <f>VLOOKUP(E529,#REF!,1,FALSE)</f>
        <v>#REF!</v>
      </c>
      <c r="W529" t="str">
        <f>VLOOKUP(R529,[2]Sheet1!$H$1:$H$65536,1,FALSE)</f>
        <v>3102009994139000</v>
      </c>
      <c r="Y529" t="str">
        <f t="shared" si="26"/>
        <v>UCP OF NYC--Program Code: 9000</v>
      </c>
      <c r="Z529" s="9">
        <v>260803880009</v>
      </c>
      <c r="AA529" t="s">
        <v>531</v>
      </c>
      <c r="AB529" t="s">
        <v>531</v>
      </c>
    </row>
    <row r="530" spans="1:28" x14ac:dyDescent="0.25">
      <c r="A530" s="10">
        <v>4</v>
      </c>
      <c r="B530" s="10">
        <v>1516</v>
      </c>
      <c r="C530" s="10" t="s">
        <v>527</v>
      </c>
      <c r="D530" s="10">
        <v>28350</v>
      </c>
      <c r="E530" s="9">
        <v>310200999413</v>
      </c>
      <c r="F530" t="s">
        <v>393</v>
      </c>
      <c r="G530" t="s">
        <v>534</v>
      </c>
      <c r="I530" t="s">
        <v>818</v>
      </c>
      <c r="J530">
        <v>9100</v>
      </c>
      <c r="K530" t="s">
        <v>529</v>
      </c>
      <c r="L530" t="s">
        <v>531</v>
      </c>
      <c r="M530" t="s">
        <v>530</v>
      </c>
      <c r="N530" t="s">
        <v>530</v>
      </c>
      <c r="O530" t="s">
        <v>531</v>
      </c>
      <c r="P530" t="s">
        <v>530</v>
      </c>
      <c r="Q530" s="5">
        <f t="shared" si="24"/>
        <v>3</v>
      </c>
      <c r="R530" s="8" t="str">
        <f t="shared" si="25"/>
        <v>3102009994139100</v>
      </c>
      <c r="S530" s="8" t="str">
        <f>VLOOKUP(R530,'RSU Provider 14-15'!Q:Q,1,)</f>
        <v>3102009994139100</v>
      </c>
      <c r="T530" s="8" t="e">
        <f>VLOOKUP(R530,#REF!,1,)</f>
        <v>#REF!</v>
      </c>
      <c r="U530" s="11" t="s">
        <v>817</v>
      </c>
      <c r="V530" s="8" t="e">
        <f>VLOOKUP(E530,#REF!,1,FALSE)</f>
        <v>#REF!</v>
      </c>
      <c r="W530" t="str">
        <f>VLOOKUP(R530,[2]Sheet1!$H$1:$H$65536,1,FALSE)</f>
        <v>3102009994139100</v>
      </c>
      <c r="Y530" t="str">
        <f t="shared" si="26"/>
        <v>UCP OF NYC--Program Code: 9100</v>
      </c>
      <c r="Z530" s="9">
        <v>342500880220</v>
      </c>
      <c r="AA530" t="s">
        <v>531</v>
      </c>
      <c r="AB530" t="s">
        <v>531</v>
      </c>
    </row>
    <row r="531" spans="1:28" x14ac:dyDescent="0.25">
      <c r="A531" s="10">
        <v>4</v>
      </c>
      <c r="B531" s="10">
        <v>1516</v>
      </c>
      <c r="C531" s="10" t="s">
        <v>527</v>
      </c>
      <c r="D531" s="10">
        <v>28350</v>
      </c>
      <c r="E531" s="9">
        <v>310200999413</v>
      </c>
      <c r="F531" t="s">
        <v>393</v>
      </c>
      <c r="G531" t="s">
        <v>534</v>
      </c>
      <c r="I531" t="s">
        <v>818</v>
      </c>
      <c r="J531">
        <v>9160</v>
      </c>
      <c r="K531" t="s">
        <v>529</v>
      </c>
      <c r="L531" t="s">
        <v>531</v>
      </c>
      <c r="M531" t="s">
        <v>530</v>
      </c>
      <c r="N531" t="s">
        <v>530</v>
      </c>
      <c r="O531" t="s">
        <v>530</v>
      </c>
      <c r="P531" t="s">
        <v>531</v>
      </c>
      <c r="Q531" s="5">
        <f t="shared" si="24"/>
        <v>4</v>
      </c>
      <c r="R531" s="8" t="str">
        <f t="shared" si="25"/>
        <v>3102009994139160</v>
      </c>
      <c r="S531" s="8" t="str">
        <f>VLOOKUP(R531,'RSU Provider 14-15'!Q:Q,1,)</f>
        <v>3102009994139160</v>
      </c>
      <c r="T531" s="8" t="e">
        <f>VLOOKUP(R531,#REF!,1,)</f>
        <v>#REF!</v>
      </c>
      <c r="U531" s="11" t="s">
        <v>817</v>
      </c>
      <c r="V531" s="8" t="e">
        <f>VLOOKUP(E531,#REF!,1,FALSE)</f>
        <v>#REF!</v>
      </c>
      <c r="W531" t="str">
        <f>VLOOKUP(R531,[2]Sheet1!$H$1:$H$65536,1,FALSE)</f>
        <v>3102009994139160</v>
      </c>
      <c r="Y531" t="str">
        <f t="shared" si="26"/>
        <v>UCP OF NYC--Program Code: 9160</v>
      </c>
      <c r="Z531" s="9">
        <v>342500880220</v>
      </c>
      <c r="AA531" t="s">
        <v>531</v>
      </c>
      <c r="AB531" t="s">
        <v>531</v>
      </c>
    </row>
    <row r="532" spans="1:28" x14ac:dyDescent="0.25">
      <c r="A532" s="10">
        <v>4</v>
      </c>
      <c r="B532" s="10">
        <v>1516</v>
      </c>
      <c r="C532" s="10" t="s">
        <v>527</v>
      </c>
      <c r="D532" s="10">
        <v>28340</v>
      </c>
      <c r="E532" s="9">
        <v>342900997801</v>
      </c>
      <c r="F532" t="s">
        <v>379</v>
      </c>
      <c r="G532" t="s">
        <v>542</v>
      </c>
      <c r="I532" t="s">
        <v>818</v>
      </c>
      <c r="J532">
        <v>9000</v>
      </c>
      <c r="K532" t="s">
        <v>529</v>
      </c>
      <c r="L532" t="s">
        <v>530</v>
      </c>
      <c r="M532" t="s">
        <v>530</v>
      </c>
      <c r="N532" t="s">
        <v>531</v>
      </c>
      <c r="O532" t="s">
        <v>531</v>
      </c>
      <c r="P532" t="s">
        <v>530</v>
      </c>
      <c r="Q532" s="5">
        <f t="shared" si="24"/>
        <v>1</v>
      </c>
      <c r="R532" s="8" t="str">
        <f t="shared" si="25"/>
        <v>3429009978019000</v>
      </c>
      <c r="S532" s="8" t="str">
        <f>VLOOKUP(R532,'RSU Provider 14-15'!Q:Q,1,)</f>
        <v>3429009978019000</v>
      </c>
      <c r="T532" s="8" t="e">
        <f>VLOOKUP(R532,#REF!,1,)</f>
        <v>#REF!</v>
      </c>
      <c r="U532" s="11" t="s">
        <v>817</v>
      </c>
      <c r="V532" s="8" t="e">
        <f>VLOOKUP(E532,#REF!,1,FALSE)</f>
        <v>#REF!</v>
      </c>
      <c r="W532" t="str">
        <f>VLOOKUP(R532,[2]Sheet1!$H$1:$H$65536,1,FALSE)</f>
        <v>3429009978019000</v>
      </c>
      <c r="Y532" t="str">
        <f t="shared" si="26"/>
        <v>UCP OF QUEENS COUNTY--Program Code: 9000</v>
      </c>
      <c r="Z532" s="9">
        <v>342500880220</v>
      </c>
      <c r="AA532" t="s">
        <v>531</v>
      </c>
      <c r="AB532" t="s">
        <v>531</v>
      </c>
    </row>
    <row r="533" spans="1:28" x14ac:dyDescent="0.25">
      <c r="A533" s="10">
        <v>4</v>
      </c>
      <c r="B533" s="10">
        <v>1516</v>
      </c>
      <c r="C533" s="10" t="s">
        <v>527</v>
      </c>
      <c r="D533" s="10">
        <v>28340</v>
      </c>
      <c r="E533" s="9">
        <v>342900997801</v>
      </c>
      <c r="F533" t="s">
        <v>379</v>
      </c>
      <c r="G533" t="s">
        <v>542</v>
      </c>
      <c r="I533" t="s">
        <v>818</v>
      </c>
      <c r="J533">
        <v>9100</v>
      </c>
      <c r="K533" t="s">
        <v>529</v>
      </c>
      <c r="L533" t="s">
        <v>531</v>
      </c>
      <c r="M533" t="s">
        <v>530</v>
      </c>
      <c r="N533" t="s">
        <v>530</v>
      </c>
      <c r="O533" t="s">
        <v>531</v>
      </c>
      <c r="P533" t="s">
        <v>530</v>
      </c>
      <c r="Q533" s="5">
        <f t="shared" si="24"/>
        <v>3</v>
      </c>
      <c r="R533" s="8" t="str">
        <f t="shared" si="25"/>
        <v>3429009978019100</v>
      </c>
      <c r="S533" s="8" t="str">
        <f>VLOOKUP(R533,'RSU Provider 14-15'!Q:Q,1,)</f>
        <v>3429009978019100</v>
      </c>
      <c r="T533" s="8" t="e">
        <f>VLOOKUP(R533,#REF!,1,)</f>
        <v>#REF!</v>
      </c>
      <c r="U533" s="11" t="s">
        <v>817</v>
      </c>
      <c r="V533" s="8" t="e">
        <f>VLOOKUP(E533,#REF!,1,FALSE)</f>
        <v>#REF!</v>
      </c>
      <c r="W533" t="str">
        <f>VLOOKUP(R533,[2]Sheet1!$H$1:$H$65536,1,FALSE)</f>
        <v>3429009978019100</v>
      </c>
      <c r="Y533" t="str">
        <f t="shared" si="26"/>
        <v>UCP OF QUEENS COUNTY--Program Code: 9100</v>
      </c>
      <c r="Z533" s="9">
        <v>490301880029</v>
      </c>
      <c r="AA533" t="s">
        <v>531</v>
      </c>
      <c r="AB533" t="s">
        <v>531</v>
      </c>
    </row>
    <row r="534" spans="1:28" x14ac:dyDescent="0.25">
      <c r="A534" s="10">
        <v>4</v>
      </c>
      <c r="B534" s="10">
        <v>1516</v>
      </c>
      <c r="C534" s="10" t="s">
        <v>527</v>
      </c>
      <c r="D534" s="10">
        <v>28340</v>
      </c>
      <c r="E534" s="9">
        <v>342900997801</v>
      </c>
      <c r="F534" t="s">
        <v>379</v>
      </c>
      <c r="G534" t="s">
        <v>542</v>
      </c>
      <c r="I534" t="s">
        <v>818</v>
      </c>
      <c r="J534">
        <v>9160</v>
      </c>
      <c r="K534" t="s">
        <v>529</v>
      </c>
      <c r="L534" t="s">
        <v>531</v>
      </c>
      <c r="M534" t="s">
        <v>530</v>
      </c>
      <c r="N534" t="s">
        <v>530</v>
      </c>
      <c r="O534" t="s">
        <v>530</v>
      </c>
      <c r="P534" t="s">
        <v>531</v>
      </c>
      <c r="Q534" s="5">
        <f t="shared" si="24"/>
        <v>4</v>
      </c>
      <c r="R534" s="8" t="str">
        <f t="shared" si="25"/>
        <v>3429009978019160</v>
      </c>
      <c r="S534" s="8" t="str">
        <f>VLOOKUP(R534,'RSU Provider 14-15'!Q:Q,1,)</f>
        <v>3429009978019160</v>
      </c>
      <c r="T534" s="8" t="e">
        <f>VLOOKUP(R534,#REF!,1,)</f>
        <v>#REF!</v>
      </c>
      <c r="U534" s="11" t="s">
        <v>817</v>
      </c>
      <c r="V534" s="8" t="e">
        <f>VLOOKUP(E534,#REF!,1,FALSE)</f>
        <v>#REF!</v>
      </c>
      <c r="W534" t="str">
        <f>VLOOKUP(R534,[2]Sheet1!$H$1:$H$65536,1,FALSE)</f>
        <v>3429009978019160</v>
      </c>
      <c r="Y534" t="str">
        <f t="shared" si="26"/>
        <v>UCP OF QUEENS COUNTY--Program Code: 9160</v>
      </c>
      <c r="Z534" s="9">
        <v>490301880029</v>
      </c>
      <c r="AA534" t="s">
        <v>531</v>
      </c>
      <c r="AB534" t="s">
        <v>531</v>
      </c>
    </row>
    <row r="535" spans="1:28" x14ac:dyDescent="0.25">
      <c r="A535" s="10">
        <v>4</v>
      </c>
      <c r="B535" s="10">
        <v>1516</v>
      </c>
      <c r="C535" s="10" t="s">
        <v>532</v>
      </c>
      <c r="D535" s="10">
        <v>20350</v>
      </c>
      <c r="E535" s="9">
        <v>261600998086</v>
      </c>
      <c r="F535" t="s">
        <v>346</v>
      </c>
      <c r="G535" t="s">
        <v>562</v>
      </c>
      <c r="I535" t="s">
        <v>818</v>
      </c>
      <c r="J535">
        <v>9165</v>
      </c>
      <c r="K535" t="s">
        <v>529</v>
      </c>
      <c r="L535" t="s">
        <v>531</v>
      </c>
      <c r="M535" t="s">
        <v>530</v>
      </c>
      <c r="N535" t="s">
        <v>530</v>
      </c>
      <c r="O535" t="s">
        <v>530</v>
      </c>
      <c r="P535" t="s">
        <v>531</v>
      </c>
      <c r="Q535" s="5">
        <f t="shared" si="24"/>
        <v>4</v>
      </c>
      <c r="R535" s="8" t="str">
        <f t="shared" si="25"/>
        <v>2616009980869165</v>
      </c>
      <c r="S535" s="8" t="str">
        <f>VLOOKUP(R535,'RSU Provider 14-15'!Q:Q,1,)</f>
        <v>2616009980869165</v>
      </c>
      <c r="T535" s="8" t="e">
        <f>VLOOKUP(R535,#REF!,1,)</f>
        <v>#REF!</v>
      </c>
      <c r="U535" s="11" t="s">
        <v>817</v>
      </c>
      <c r="V535" s="8" t="e">
        <f>VLOOKUP(E535,#REF!,1,FALSE)</f>
        <v>#REF!</v>
      </c>
      <c r="W535" t="str">
        <f>VLOOKUP(R535,[2]Sheet1!$H$1:$H$65536,1,FALSE)</f>
        <v>2616009980869165</v>
      </c>
      <c r="Y535" t="str">
        <f t="shared" si="26"/>
        <v>UCP OF ROCHESTER AREA--Program Code: 9165</v>
      </c>
      <c r="Z535" s="9">
        <v>140203998223</v>
      </c>
      <c r="AA535" t="s">
        <v>531</v>
      </c>
      <c r="AB535" t="s">
        <v>531</v>
      </c>
    </row>
    <row r="536" spans="1:28" x14ac:dyDescent="0.25">
      <c r="A536" s="10">
        <v>4</v>
      </c>
      <c r="B536" s="10">
        <v>1516</v>
      </c>
      <c r="C536" s="10" t="s">
        <v>532</v>
      </c>
      <c r="D536" s="10">
        <v>22630</v>
      </c>
      <c r="E536" s="9">
        <v>620600998101</v>
      </c>
      <c r="F536" t="s">
        <v>365</v>
      </c>
      <c r="G536" t="s">
        <v>596</v>
      </c>
      <c r="H536" t="s">
        <v>563</v>
      </c>
      <c r="I536" t="s">
        <v>818</v>
      </c>
      <c r="J536">
        <v>9000</v>
      </c>
      <c r="K536" t="s">
        <v>529</v>
      </c>
      <c r="L536" t="s">
        <v>530</v>
      </c>
      <c r="M536" t="s">
        <v>530</v>
      </c>
      <c r="N536" t="s">
        <v>531</v>
      </c>
      <c r="O536" t="s">
        <v>531</v>
      </c>
      <c r="P536" t="s">
        <v>530</v>
      </c>
      <c r="Q536" s="5">
        <f t="shared" si="24"/>
        <v>1</v>
      </c>
      <c r="R536" s="8" t="str">
        <f t="shared" si="25"/>
        <v>6206009981019000</v>
      </c>
      <c r="S536" s="8" t="str">
        <f>VLOOKUP(R536,'RSU Provider 14-15'!Q:Q,1,)</f>
        <v>6206009981019000</v>
      </c>
      <c r="T536" s="8" t="e">
        <f>VLOOKUP(R536,#REF!,1,)</f>
        <v>#REF!</v>
      </c>
      <c r="U536" s="11" t="s">
        <v>817</v>
      </c>
      <c r="V536" s="8" t="e">
        <f>VLOOKUP(E536,#REF!,1,FALSE)</f>
        <v>#REF!</v>
      </c>
      <c r="W536" t="str">
        <f>VLOOKUP(R536,[2]Sheet1!$H$1:$H$65536,1,FALSE)</f>
        <v>6206009981019000</v>
      </c>
      <c r="Y536" t="str">
        <f t="shared" si="26"/>
        <v>UCP OF ULSTER COUNTY--Program Code: 9000</v>
      </c>
      <c r="Z536" s="9">
        <v>140203998223</v>
      </c>
      <c r="AA536" t="s">
        <v>531</v>
      </c>
      <c r="AB536" t="s">
        <v>531</v>
      </c>
    </row>
    <row r="537" spans="1:28" x14ac:dyDescent="0.25">
      <c r="A537" s="10">
        <v>4</v>
      </c>
      <c r="B537" s="10">
        <v>1516</v>
      </c>
      <c r="C537" s="10" t="s">
        <v>532</v>
      </c>
      <c r="D537" s="10">
        <v>22630</v>
      </c>
      <c r="E537" s="9">
        <v>620600998101</v>
      </c>
      <c r="F537" t="s">
        <v>365</v>
      </c>
      <c r="G537" t="s">
        <v>596</v>
      </c>
      <c r="H537" t="s">
        <v>563</v>
      </c>
      <c r="I537" t="s">
        <v>818</v>
      </c>
      <c r="J537">
        <v>9160</v>
      </c>
      <c r="K537" t="s">
        <v>529</v>
      </c>
      <c r="L537" t="s">
        <v>531</v>
      </c>
      <c r="M537" t="s">
        <v>530</v>
      </c>
      <c r="N537" t="s">
        <v>530</v>
      </c>
      <c r="O537" t="s">
        <v>530</v>
      </c>
      <c r="P537" t="s">
        <v>531</v>
      </c>
      <c r="Q537" s="5">
        <f t="shared" si="24"/>
        <v>4</v>
      </c>
      <c r="R537" s="8" t="str">
        <f t="shared" si="25"/>
        <v>6206009981019160</v>
      </c>
      <c r="S537" s="8" t="str">
        <f>VLOOKUP(R537,'RSU Provider 14-15'!Q:Q,1,)</f>
        <v>6206009981019160</v>
      </c>
      <c r="T537" s="8" t="e">
        <f>VLOOKUP(R537,#REF!,1,)</f>
        <v>#REF!</v>
      </c>
      <c r="U537" s="11" t="s">
        <v>817</v>
      </c>
      <c r="V537" s="8" t="e">
        <f>VLOOKUP(E537,#REF!,1,FALSE)</f>
        <v>#REF!</v>
      </c>
      <c r="W537" t="str">
        <f>VLOOKUP(R537,[2]Sheet1!$H$1:$H$65536,1,FALSE)</f>
        <v>6206009981019160</v>
      </c>
      <c r="Y537" t="str">
        <f t="shared" si="26"/>
        <v>UCP OF ULSTER COUNTY--Program Code: 9160</v>
      </c>
      <c r="Z537" s="9">
        <v>140203998223</v>
      </c>
      <c r="AA537" t="s">
        <v>531</v>
      </c>
      <c r="AB537" t="s">
        <v>531</v>
      </c>
    </row>
    <row r="538" spans="1:28" x14ac:dyDescent="0.25">
      <c r="A538" s="10">
        <v>4</v>
      </c>
      <c r="B538" s="10">
        <v>1516</v>
      </c>
      <c r="C538" s="10" t="s">
        <v>532</v>
      </c>
      <c r="D538" s="10">
        <v>30590</v>
      </c>
      <c r="E538" s="9">
        <v>480102880019</v>
      </c>
      <c r="F538" t="s">
        <v>668</v>
      </c>
      <c r="G538" t="s">
        <v>556</v>
      </c>
      <c r="I538" t="s">
        <v>818</v>
      </c>
      <c r="J538">
        <v>9100</v>
      </c>
      <c r="K538" t="s">
        <v>529</v>
      </c>
      <c r="L538" t="s">
        <v>531</v>
      </c>
      <c r="M538" t="s">
        <v>530</v>
      </c>
      <c r="N538" t="s">
        <v>530</v>
      </c>
      <c r="O538" t="s">
        <v>531</v>
      </c>
      <c r="P538" t="s">
        <v>530</v>
      </c>
      <c r="Q538" s="5">
        <f t="shared" si="24"/>
        <v>3</v>
      </c>
      <c r="R538" s="8" t="str">
        <f t="shared" si="25"/>
        <v>4801028800199100</v>
      </c>
      <c r="S538" s="8" t="str">
        <f>VLOOKUP(R538,'RSU Provider 14-15'!Q:Q,1,)</f>
        <v>4801028800199100</v>
      </c>
      <c r="T538" s="8" t="e">
        <f>VLOOKUP(R538,#REF!,1,)</f>
        <v>#REF!</v>
      </c>
      <c r="U538" s="11" t="s">
        <v>817</v>
      </c>
      <c r="V538" s="8" t="e">
        <f>VLOOKUP(E538,#REF!,1,FALSE)</f>
        <v>#REF!</v>
      </c>
      <c r="W538" t="str">
        <f>VLOOKUP(R538,[2]Sheet1!$H$1:$H$65536,1,FALSE)</f>
        <v>4801028800199100</v>
      </c>
      <c r="Y538" t="str">
        <f t="shared" si="26"/>
        <v>UCP PUTNAM- SO DUTCHESS-HUD--Program Code: 9100</v>
      </c>
      <c r="Z538" s="9">
        <v>140203998223</v>
      </c>
      <c r="AA538" t="s">
        <v>531</v>
      </c>
      <c r="AB538" t="s">
        <v>531</v>
      </c>
    </row>
    <row r="539" spans="1:28" x14ac:dyDescent="0.25">
      <c r="A539" s="10">
        <v>4</v>
      </c>
      <c r="B539" s="10">
        <v>1516</v>
      </c>
      <c r="C539" s="10" t="s">
        <v>532</v>
      </c>
      <c r="D539" s="10">
        <v>30590</v>
      </c>
      <c r="E539" s="9">
        <v>480102880019</v>
      </c>
      <c r="F539" t="s">
        <v>668</v>
      </c>
      <c r="G539" t="s">
        <v>556</v>
      </c>
      <c r="I539" t="s">
        <v>818</v>
      </c>
      <c r="J539">
        <v>9160</v>
      </c>
      <c r="K539" t="s">
        <v>529</v>
      </c>
      <c r="L539" t="s">
        <v>531</v>
      </c>
      <c r="M539" t="s">
        <v>530</v>
      </c>
      <c r="N539" t="s">
        <v>530</v>
      </c>
      <c r="O539" t="s">
        <v>530</v>
      </c>
      <c r="P539" t="s">
        <v>531</v>
      </c>
      <c r="Q539" s="5">
        <f t="shared" si="24"/>
        <v>4</v>
      </c>
      <c r="R539" s="8" t="str">
        <f t="shared" si="25"/>
        <v>4801028800199160</v>
      </c>
      <c r="S539" s="8" t="str">
        <f>VLOOKUP(R539,'RSU Provider 14-15'!Q:Q,1,)</f>
        <v>4801028800199160</v>
      </c>
      <c r="T539" s="8" t="e">
        <f>VLOOKUP(R539,#REF!,1,)</f>
        <v>#REF!</v>
      </c>
      <c r="U539" s="11" t="s">
        <v>817</v>
      </c>
      <c r="V539" s="8" t="e">
        <f>VLOOKUP(E539,#REF!,1,FALSE)</f>
        <v>#REF!</v>
      </c>
      <c r="W539" t="str">
        <f>VLOOKUP(R539,[2]Sheet1!$H$1:$H$65536,1,FALSE)</f>
        <v>4801028800199160</v>
      </c>
      <c r="Y539" t="str">
        <f t="shared" si="26"/>
        <v>UCP PUTNAM- SO DUTCHESS-HUD--Program Code: 9160</v>
      </c>
      <c r="Z539" s="9">
        <v>140203998223</v>
      </c>
      <c r="AA539" t="s">
        <v>531</v>
      </c>
      <c r="AB539" t="s">
        <v>531</v>
      </c>
    </row>
    <row r="540" spans="1:28" x14ac:dyDescent="0.25">
      <c r="A540" s="10">
        <v>4</v>
      </c>
      <c r="B540" s="10">
        <v>1516</v>
      </c>
      <c r="C540" s="10" t="s">
        <v>527</v>
      </c>
      <c r="D540" s="10">
        <v>13820</v>
      </c>
      <c r="E540" s="9">
        <v>662200880200</v>
      </c>
      <c r="F540" t="s">
        <v>669</v>
      </c>
      <c r="G540" t="s">
        <v>563</v>
      </c>
      <c r="I540" t="s">
        <v>818</v>
      </c>
      <c r="J540">
        <v>9101</v>
      </c>
      <c r="K540" t="s">
        <v>529</v>
      </c>
      <c r="L540" t="s">
        <v>531</v>
      </c>
      <c r="M540" t="s">
        <v>530</v>
      </c>
      <c r="N540" t="s">
        <v>530</v>
      </c>
      <c r="O540" t="s">
        <v>531</v>
      </c>
      <c r="P540" t="s">
        <v>530</v>
      </c>
      <c r="Q540" s="5">
        <f t="shared" si="24"/>
        <v>3</v>
      </c>
      <c r="R540" s="8" t="str">
        <f t="shared" si="25"/>
        <v>6622008802009101</v>
      </c>
      <c r="S540" s="8" t="str">
        <f>VLOOKUP(R540,'RSU Provider 14-15'!Q:Q,1,)</f>
        <v>6622008802009101</v>
      </c>
      <c r="T540" s="8" t="e">
        <f>VLOOKUP(R540,#REF!,1,)</f>
        <v>#REF!</v>
      </c>
      <c r="U540" s="11" t="s">
        <v>817</v>
      </c>
      <c r="V540" s="8" t="e">
        <f>VLOOKUP(E540,#REF!,1,FALSE)</f>
        <v>#REF!</v>
      </c>
      <c r="W540" t="str">
        <f>VLOOKUP(R540,[2]Sheet1!$H$1:$H$65536,1,FALSE)</f>
        <v>6622008802009101</v>
      </c>
      <c r="Y540" t="str">
        <f t="shared" si="26"/>
        <v>UNION CHILD DAY CARE CENTER--Program Code: 9101</v>
      </c>
      <c r="Z540" s="9">
        <v>500304998107</v>
      </c>
      <c r="AA540" t="s">
        <v>531</v>
      </c>
      <c r="AB540" t="s">
        <v>531</v>
      </c>
    </row>
    <row r="541" spans="1:28" x14ac:dyDescent="0.25">
      <c r="A541" s="10">
        <v>4</v>
      </c>
      <c r="B541" s="10">
        <v>1516</v>
      </c>
      <c r="C541" s="10" t="s">
        <v>527</v>
      </c>
      <c r="D541" s="10">
        <v>13820</v>
      </c>
      <c r="E541" s="9">
        <v>662200880200</v>
      </c>
      <c r="F541" t="s">
        <v>669</v>
      </c>
      <c r="G541" t="s">
        <v>563</v>
      </c>
      <c r="I541" t="s">
        <v>818</v>
      </c>
      <c r="J541">
        <v>9115</v>
      </c>
      <c r="K541" t="s">
        <v>529</v>
      </c>
      <c r="L541" t="s">
        <v>531</v>
      </c>
      <c r="M541" t="s">
        <v>530</v>
      </c>
      <c r="N541" t="s">
        <v>530</v>
      </c>
      <c r="O541" t="s">
        <v>531</v>
      </c>
      <c r="P541" t="s">
        <v>530</v>
      </c>
      <c r="Q541" s="5">
        <f t="shared" si="24"/>
        <v>3</v>
      </c>
      <c r="R541" s="8" t="str">
        <f t="shared" si="25"/>
        <v>6622008802009115</v>
      </c>
      <c r="S541" s="8" t="str">
        <f>VLOOKUP(R541,'RSU Provider 14-15'!Q:Q,1,)</f>
        <v>6622008802009115</v>
      </c>
      <c r="T541" s="8" t="e">
        <f>VLOOKUP(R541,#REF!,1,)</f>
        <v>#REF!</v>
      </c>
      <c r="U541" s="11" t="s">
        <v>817</v>
      </c>
      <c r="V541" s="8" t="e">
        <f>VLOOKUP(E541,#REF!,1,FALSE)</f>
        <v>#REF!</v>
      </c>
      <c r="W541" t="str">
        <f>VLOOKUP(R541,[2]Sheet1!$H$1:$H$65536,1,FALSE)</f>
        <v>6622008802009115</v>
      </c>
      <c r="Y541" t="str">
        <f t="shared" si="26"/>
        <v>UNION CHILD DAY CARE CENTER--Program Code: 9115</v>
      </c>
      <c r="Z541" s="9">
        <v>342900880355</v>
      </c>
      <c r="AA541" t="s">
        <v>531</v>
      </c>
      <c r="AB541" t="s">
        <v>531</v>
      </c>
    </row>
    <row r="542" spans="1:28" x14ac:dyDescent="0.25">
      <c r="A542" s="10">
        <v>4</v>
      </c>
      <c r="B542" s="10">
        <v>1516</v>
      </c>
      <c r="C542" s="10" t="s">
        <v>527</v>
      </c>
      <c r="D542" s="10">
        <v>13820</v>
      </c>
      <c r="E542" s="9">
        <v>662200880200</v>
      </c>
      <c r="F542" t="s">
        <v>669</v>
      </c>
      <c r="G542" t="s">
        <v>563</v>
      </c>
      <c r="I542" t="s">
        <v>818</v>
      </c>
      <c r="J542">
        <v>9160</v>
      </c>
      <c r="K542" t="s">
        <v>529</v>
      </c>
      <c r="L542" t="s">
        <v>531</v>
      </c>
      <c r="M542" t="s">
        <v>530</v>
      </c>
      <c r="N542" t="s">
        <v>530</v>
      </c>
      <c r="O542" t="s">
        <v>530</v>
      </c>
      <c r="P542" t="s">
        <v>531</v>
      </c>
      <c r="Q542" s="5">
        <f t="shared" si="24"/>
        <v>4</v>
      </c>
      <c r="R542" s="8" t="str">
        <f t="shared" si="25"/>
        <v>6622008802009160</v>
      </c>
      <c r="S542" s="8" t="str">
        <f>VLOOKUP(R542,'RSU Provider 14-15'!Q:Q,1,)</f>
        <v>6622008802009160</v>
      </c>
      <c r="T542" s="8" t="e">
        <f>VLOOKUP(R542,#REF!,1,)</f>
        <v>#REF!</v>
      </c>
      <c r="U542" s="11" t="s">
        <v>817</v>
      </c>
      <c r="V542" s="8" t="e">
        <f>VLOOKUP(E542,#REF!,1,FALSE)</f>
        <v>#REF!</v>
      </c>
      <c r="W542" t="str">
        <f>VLOOKUP(R542,[2]Sheet1!$H$1:$H$65536,1,FALSE)</f>
        <v>6622008802009160</v>
      </c>
      <c r="Y542" t="str">
        <f t="shared" si="26"/>
        <v>UNION CHILD DAY CARE CENTER--Program Code: 9160</v>
      </c>
      <c r="Z542" s="9">
        <v>342900880355</v>
      </c>
      <c r="AA542" t="s">
        <v>531</v>
      </c>
      <c r="AB542" t="s">
        <v>531</v>
      </c>
    </row>
    <row r="543" spans="1:28" x14ac:dyDescent="0.25">
      <c r="A543" s="10">
        <v>4</v>
      </c>
      <c r="B543" s="10">
        <v>1516</v>
      </c>
      <c r="C543" s="10" t="s">
        <v>527</v>
      </c>
      <c r="D543" s="10">
        <v>70490</v>
      </c>
      <c r="E543" s="9">
        <v>800000074113</v>
      </c>
      <c r="F543" t="s">
        <v>670</v>
      </c>
      <c r="G543" t="s">
        <v>571</v>
      </c>
      <c r="I543" t="s">
        <v>818</v>
      </c>
      <c r="J543">
        <v>9100</v>
      </c>
      <c r="K543" t="s">
        <v>529</v>
      </c>
      <c r="L543" t="s">
        <v>531</v>
      </c>
      <c r="M543" t="s">
        <v>530</v>
      </c>
      <c r="N543" t="s">
        <v>530</v>
      </c>
      <c r="O543" t="s">
        <v>531</v>
      </c>
      <c r="P543" t="s">
        <v>530</v>
      </c>
      <c r="Q543" s="5">
        <f t="shared" si="24"/>
        <v>3</v>
      </c>
      <c r="R543" s="8" t="str">
        <f t="shared" si="25"/>
        <v>8000000741139100</v>
      </c>
      <c r="S543" s="8" t="str">
        <f>VLOOKUP(R543,'RSU Provider 14-15'!Q:Q,1,)</f>
        <v>8000000741139100</v>
      </c>
      <c r="T543" s="8" t="e">
        <f>VLOOKUP(R543,#REF!,1,)</f>
        <v>#REF!</v>
      </c>
      <c r="U543" s="11" t="s">
        <v>817</v>
      </c>
      <c r="V543" s="23" t="e">
        <f>VLOOKUP(E543,#REF!,1,FALSE)</f>
        <v>#REF!</v>
      </c>
      <c r="W543" t="str">
        <f>VLOOKUP(R543,[2]Sheet1!$H$1:$H$65536,1,FALSE)</f>
        <v>8000000741139100</v>
      </c>
      <c r="Y543" t="str">
        <f t="shared" si="26"/>
        <v>UPPER MANHATTAN MENTAL HEALT--Program Code: 9100</v>
      </c>
      <c r="Z543" s="9">
        <v>342900880355</v>
      </c>
      <c r="AA543" t="s">
        <v>531</v>
      </c>
      <c r="AB543" t="s">
        <v>531</v>
      </c>
    </row>
    <row r="544" spans="1:28" x14ac:dyDescent="0.25">
      <c r="A544" s="10">
        <v>4</v>
      </c>
      <c r="B544" s="10">
        <v>1516</v>
      </c>
      <c r="C544" s="10" t="s">
        <v>532</v>
      </c>
      <c r="D544" s="10">
        <v>40640</v>
      </c>
      <c r="E544" s="9">
        <v>412300999379</v>
      </c>
      <c r="F544" t="s">
        <v>597</v>
      </c>
      <c r="G544" t="s">
        <v>562</v>
      </c>
      <c r="I544" t="s">
        <v>818</v>
      </c>
      <c r="J544">
        <v>9021</v>
      </c>
      <c r="K544" t="s">
        <v>529</v>
      </c>
      <c r="L544" t="s">
        <v>530</v>
      </c>
      <c r="M544" t="s">
        <v>530</v>
      </c>
      <c r="N544" t="s">
        <v>531</v>
      </c>
      <c r="O544" t="s">
        <v>531</v>
      </c>
      <c r="P544" t="s">
        <v>530</v>
      </c>
      <c r="Q544" s="5">
        <f t="shared" si="24"/>
        <v>1</v>
      </c>
      <c r="R544" s="8" t="str">
        <f t="shared" si="25"/>
        <v>4123009993799021</v>
      </c>
      <c r="S544" s="8" t="str">
        <f>VLOOKUP(R544,'RSU Provider 14-15'!Q:Q,1,)</f>
        <v>4123009993799021</v>
      </c>
      <c r="T544" s="8" t="e">
        <f>VLOOKUP(R544,#REF!,1,)</f>
        <v>#REF!</v>
      </c>
      <c r="U544" s="11" t="s">
        <v>817</v>
      </c>
      <c r="V544" s="23" t="e">
        <f>VLOOKUP(E544,#REF!,1,FALSE)</f>
        <v>#REF!</v>
      </c>
      <c r="W544" t="str">
        <f>VLOOKUP(R544,[2]Sheet1!$H$1:$H$65536,1,FALSE)</f>
        <v>4123009993799021</v>
      </c>
      <c r="Y544" t="str">
        <f t="shared" si="26"/>
        <v>Upstate Cerebral Palsy, Inc.--Program Code: 9021</v>
      </c>
      <c r="Z544" s="9">
        <v>342900880355</v>
      </c>
      <c r="AA544" t="s">
        <v>531</v>
      </c>
      <c r="AB544" t="s">
        <v>531</v>
      </c>
    </row>
    <row r="545" spans="1:28" x14ac:dyDescent="0.25">
      <c r="A545" s="10">
        <v>4</v>
      </c>
      <c r="B545" s="10">
        <v>1516</v>
      </c>
      <c r="C545" s="10" t="s">
        <v>532</v>
      </c>
      <c r="D545" s="10">
        <v>40640</v>
      </c>
      <c r="E545" s="9">
        <v>412300999379</v>
      </c>
      <c r="F545" t="s">
        <v>597</v>
      </c>
      <c r="G545" t="s">
        <v>562</v>
      </c>
      <c r="I545" t="s">
        <v>818</v>
      </c>
      <c r="J545">
        <v>9160</v>
      </c>
      <c r="K545" t="s">
        <v>529</v>
      </c>
      <c r="L545" t="s">
        <v>531</v>
      </c>
      <c r="M545" t="s">
        <v>530</v>
      </c>
      <c r="N545" t="s">
        <v>530</v>
      </c>
      <c r="O545" t="s">
        <v>530</v>
      </c>
      <c r="P545" t="s">
        <v>531</v>
      </c>
      <c r="Q545" s="5">
        <f t="shared" si="24"/>
        <v>4</v>
      </c>
      <c r="R545" s="8" t="str">
        <f t="shared" si="25"/>
        <v>4123009993799160</v>
      </c>
      <c r="S545" s="8" t="str">
        <f>VLOOKUP(R545,'RSU Provider 14-15'!Q:Q,1,)</f>
        <v>4123009993799160</v>
      </c>
      <c r="T545" s="8" t="e">
        <f>VLOOKUP(R545,#REF!,1,)</f>
        <v>#REF!</v>
      </c>
      <c r="U545" s="11" t="s">
        <v>817</v>
      </c>
      <c r="V545" s="23" t="e">
        <f>VLOOKUP(E545,#REF!,1,FALSE)</f>
        <v>#REF!</v>
      </c>
      <c r="W545" t="str">
        <f>VLOOKUP(R545,[2]Sheet1!$H$1:$H$65536,1,FALSE)</f>
        <v>4123009993799160</v>
      </c>
      <c r="Y545" t="str">
        <f t="shared" si="26"/>
        <v>Upstate Cerebral Palsy, Inc.--Program Code: 9160</v>
      </c>
      <c r="Z545" s="9">
        <v>800000075016</v>
      </c>
      <c r="AA545" t="s">
        <v>531</v>
      </c>
      <c r="AB545" t="s">
        <v>531</v>
      </c>
    </row>
    <row r="546" spans="1:28" x14ac:dyDescent="0.25">
      <c r="A546" s="10">
        <v>4</v>
      </c>
      <c r="B546" s="10">
        <v>1516</v>
      </c>
      <c r="C546" s="10" t="s">
        <v>527</v>
      </c>
      <c r="D546" s="10">
        <v>22740</v>
      </c>
      <c r="E546" s="9">
        <v>490804998235</v>
      </c>
      <c r="F546" t="s">
        <v>372</v>
      </c>
      <c r="G546" t="s">
        <v>571</v>
      </c>
      <c r="I546" t="s">
        <v>818</v>
      </c>
      <c r="J546">
        <v>9002</v>
      </c>
      <c r="K546" t="s">
        <v>529</v>
      </c>
      <c r="L546" t="s">
        <v>530</v>
      </c>
      <c r="M546" t="s">
        <v>530</v>
      </c>
      <c r="N546" t="s">
        <v>531</v>
      </c>
      <c r="O546" t="s">
        <v>531</v>
      </c>
      <c r="P546" t="s">
        <v>530</v>
      </c>
      <c r="Q546" s="5">
        <f t="shared" si="24"/>
        <v>1</v>
      </c>
      <c r="R546" s="8" t="str">
        <f t="shared" si="25"/>
        <v>4908049982359002</v>
      </c>
      <c r="S546" s="8" t="str">
        <f>VLOOKUP(R546,'RSU Provider 14-15'!Q:Q,1,)</f>
        <v>4908049982359002</v>
      </c>
      <c r="T546" s="8" t="e">
        <f>VLOOKUP(R546,#REF!,1,)</f>
        <v>#REF!</v>
      </c>
      <c r="U546" s="11" t="s">
        <v>817</v>
      </c>
      <c r="V546" s="8" t="e">
        <f>VLOOKUP(E546,#REF!,1,FALSE)</f>
        <v>#REF!</v>
      </c>
      <c r="W546" t="str">
        <f>VLOOKUP(R546,[2]Sheet1!$H$1:$H$65536,1,FALSE)</f>
        <v>4908049982359002</v>
      </c>
      <c r="Y546" t="str">
        <f t="shared" si="26"/>
        <v>VANDERHEYDEN HALL--Program Code: 9002</v>
      </c>
      <c r="Z546" s="9">
        <v>321100880071</v>
      </c>
      <c r="AA546" t="s">
        <v>531</v>
      </c>
      <c r="AB546" t="s">
        <v>531</v>
      </c>
    </row>
    <row r="547" spans="1:28" x14ac:dyDescent="0.25">
      <c r="A547" s="10">
        <v>4</v>
      </c>
      <c r="B547" s="10">
        <v>1516</v>
      </c>
      <c r="C547" s="10" t="s">
        <v>527</v>
      </c>
      <c r="D547" s="10">
        <v>22750</v>
      </c>
      <c r="E547" s="9">
        <v>280502998059</v>
      </c>
      <c r="F547" t="s">
        <v>598</v>
      </c>
      <c r="G547" t="s">
        <v>562</v>
      </c>
      <c r="I547" t="s">
        <v>818</v>
      </c>
      <c r="J547">
        <v>9000</v>
      </c>
      <c r="K547" t="s">
        <v>529</v>
      </c>
      <c r="L547" t="s">
        <v>530</v>
      </c>
      <c r="M547" t="s">
        <v>530</v>
      </c>
      <c r="N547" t="s">
        <v>531</v>
      </c>
      <c r="O547" t="s">
        <v>531</v>
      </c>
      <c r="P547" t="s">
        <v>530</v>
      </c>
      <c r="Q547" s="5">
        <f t="shared" si="24"/>
        <v>1</v>
      </c>
      <c r="R547" s="8" t="str">
        <f t="shared" si="25"/>
        <v>2805029980599000</v>
      </c>
      <c r="S547" s="8" t="str">
        <f>VLOOKUP(R547,'RSU Provider 14-15'!Q:Q,1,)</f>
        <v>2805029980599000</v>
      </c>
      <c r="T547" s="8" t="e">
        <f>VLOOKUP(R547,#REF!,1,)</f>
        <v>#REF!</v>
      </c>
      <c r="U547" s="11" t="s">
        <v>817</v>
      </c>
      <c r="V547" s="8" t="e">
        <f>VLOOKUP(E547,#REF!,1,FALSE)</f>
        <v>#REF!</v>
      </c>
      <c r="W547" t="str">
        <f>VLOOKUP(R547,[2]Sheet1!$H$1:$H$65536,1,FALSE)</f>
        <v>2805029980599000</v>
      </c>
      <c r="Y547" t="str">
        <f t="shared" si="26"/>
        <v>VARIETY CHILD LEARNING CENTE--Program Code: 9000</v>
      </c>
      <c r="Z547" s="9">
        <v>321100880071</v>
      </c>
      <c r="AA547" t="s">
        <v>531</v>
      </c>
      <c r="AB547" t="s">
        <v>531</v>
      </c>
    </row>
    <row r="548" spans="1:28" x14ac:dyDescent="0.25">
      <c r="A548" s="10">
        <v>4</v>
      </c>
      <c r="B548" s="10">
        <v>1516</v>
      </c>
      <c r="C548" s="10" t="s">
        <v>527</v>
      </c>
      <c r="D548" s="10">
        <v>22750</v>
      </c>
      <c r="E548" s="9">
        <v>280502998059</v>
      </c>
      <c r="F548" t="s">
        <v>598</v>
      </c>
      <c r="G548" t="s">
        <v>562</v>
      </c>
      <c r="I548" t="s">
        <v>818</v>
      </c>
      <c r="J548">
        <v>9100</v>
      </c>
      <c r="K548" t="s">
        <v>529</v>
      </c>
      <c r="L548" t="s">
        <v>531</v>
      </c>
      <c r="M548" t="s">
        <v>530</v>
      </c>
      <c r="N548" t="s">
        <v>530</v>
      </c>
      <c r="O548" t="s">
        <v>531</v>
      </c>
      <c r="P548" t="s">
        <v>530</v>
      </c>
      <c r="Q548" s="5">
        <f t="shared" si="24"/>
        <v>3</v>
      </c>
      <c r="R548" s="8" t="str">
        <f t="shared" si="25"/>
        <v>2805029980599100</v>
      </c>
      <c r="S548" s="8" t="str">
        <f>VLOOKUP(R548,'RSU Provider 14-15'!Q:Q,1,)</f>
        <v>2805029980599100</v>
      </c>
      <c r="T548" s="8" t="e">
        <f>VLOOKUP(R548,#REF!,1,)</f>
        <v>#REF!</v>
      </c>
      <c r="U548" s="11" t="s">
        <v>817</v>
      </c>
      <c r="V548" s="8" t="e">
        <f>VLOOKUP(E548,#REF!,1,FALSE)</f>
        <v>#REF!</v>
      </c>
      <c r="W548" t="str">
        <f>VLOOKUP(R548,[2]Sheet1!$H$1:$H$65536,1,FALSE)</f>
        <v>2805029980599100</v>
      </c>
      <c r="Y548" t="str">
        <f t="shared" si="26"/>
        <v>VARIETY CHILD LEARNING CENTE--Program Code: 9100</v>
      </c>
      <c r="Z548" s="9">
        <v>321100880071</v>
      </c>
      <c r="AA548" t="s">
        <v>531</v>
      </c>
      <c r="AB548" t="s">
        <v>531</v>
      </c>
    </row>
    <row r="549" spans="1:28" x14ac:dyDescent="0.25">
      <c r="A549" s="10">
        <v>4</v>
      </c>
      <c r="B549" s="10">
        <v>1516</v>
      </c>
      <c r="C549" s="10" t="s">
        <v>527</v>
      </c>
      <c r="D549" s="10">
        <v>22750</v>
      </c>
      <c r="E549" s="9">
        <v>280502998059</v>
      </c>
      <c r="F549" t="s">
        <v>598</v>
      </c>
      <c r="G549" t="s">
        <v>562</v>
      </c>
      <c r="I549" t="s">
        <v>818</v>
      </c>
      <c r="J549">
        <v>9115</v>
      </c>
      <c r="K549" t="s">
        <v>529</v>
      </c>
      <c r="L549" t="s">
        <v>531</v>
      </c>
      <c r="M549" t="s">
        <v>530</v>
      </c>
      <c r="N549" t="s">
        <v>530</v>
      </c>
      <c r="O549" t="s">
        <v>531</v>
      </c>
      <c r="P549" t="s">
        <v>530</v>
      </c>
      <c r="Q549" s="5">
        <f t="shared" si="24"/>
        <v>3</v>
      </c>
      <c r="R549" s="8" t="str">
        <f t="shared" si="25"/>
        <v>2805029980599115</v>
      </c>
      <c r="S549" s="8" t="str">
        <f>VLOOKUP(R549,'RSU Provider 14-15'!Q:Q,1,)</f>
        <v>2805029980599115</v>
      </c>
      <c r="T549" s="8" t="e">
        <f>VLOOKUP(R549,#REF!,1,)</f>
        <v>#REF!</v>
      </c>
      <c r="U549" s="11" t="s">
        <v>817</v>
      </c>
      <c r="V549" s="8" t="e">
        <f>VLOOKUP(E549,#REF!,1,FALSE)</f>
        <v>#REF!</v>
      </c>
      <c r="W549" t="str">
        <f>VLOOKUP(R549,[2]Sheet1!$H$1:$H$65536,1,FALSE)</f>
        <v>2805029980599115</v>
      </c>
      <c r="X549" s="16"/>
      <c r="Y549" s="16" t="str">
        <f t="shared" si="26"/>
        <v>VARIETY CHILD LEARNING CENTE--Program Code: 9115</v>
      </c>
      <c r="Z549" s="15">
        <v>353100998696</v>
      </c>
      <c r="AA549" t="s">
        <v>530</v>
      </c>
      <c r="AB549" t="s">
        <v>530</v>
      </c>
    </row>
    <row r="550" spans="1:28" x14ac:dyDescent="0.25">
      <c r="A550" s="10">
        <v>4</v>
      </c>
      <c r="B550" s="10">
        <v>1516</v>
      </c>
      <c r="C550" s="10" t="s">
        <v>527</v>
      </c>
      <c r="D550" s="10">
        <v>22750</v>
      </c>
      <c r="E550" s="9">
        <v>280502998059</v>
      </c>
      <c r="F550" t="s">
        <v>598</v>
      </c>
      <c r="G550" t="s">
        <v>562</v>
      </c>
      <c r="I550" t="s">
        <v>818</v>
      </c>
      <c r="J550">
        <v>9160</v>
      </c>
      <c r="K550" t="s">
        <v>529</v>
      </c>
      <c r="L550" t="s">
        <v>531</v>
      </c>
      <c r="M550" t="s">
        <v>530</v>
      </c>
      <c r="N550" t="s">
        <v>530</v>
      </c>
      <c r="O550" t="s">
        <v>530</v>
      </c>
      <c r="P550" t="s">
        <v>531</v>
      </c>
      <c r="Q550" s="5">
        <f t="shared" si="24"/>
        <v>4</v>
      </c>
      <c r="R550" s="8" t="str">
        <f t="shared" si="25"/>
        <v>2805029980599160</v>
      </c>
      <c r="S550" s="8" t="str">
        <f>VLOOKUP(R550,'RSU Provider 14-15'!Q:Q,1,)</f>
        <v>2805029980599160</v>
      </c>
      <c r="T550" s="21" t="e">
        <f>VLOOKUP(R550,#REF!,1,)</f>
        <v>#REF!</v>
      </c>
      <c r="U550" s="11" t="s">
        <v>817</v>
      </c>
      <c r="V550" s="8" t="e">
        <f>VLOOKUP(E550,#REF!,1,FALSE)</f>
        <v>#REF!</v>
      </c>
      <c r="W550" t="str">
        <f>VLOOKUP(R550,[2]Sheet1!$H$1:$H$65536,1,FALSE)</f>
        <v>2805029980599160</v>
      </c>
      <c r="X550" s="16"/>
      <c r="Y550" s="16" t="str">
        <f t="shared" si="26"/>
        <v>VARIETY CHILD LEARNING CENTE--Program Code: 9160</v>
      </c>
      <c r="Z550" s="15">
        <v>353100998696</v>
      </c>
      <c r="AA550" t="s">
        <v>530</v>
      </c>
      <c r="AB550" t="s">
        <v>530</v>
      </c>
    </row>
    <row r="551" spans="1:28" x14ac:dyDescent="0.25">
      <c r="A551" s="10">
        <v>4</v>
      </c>
      <c r="B551" s="10">
        <v>1516</v>
      </c>
      <c r="C551" s="10" t="s">
        <v>527</v>
      </c>
      <c r="D551" s="10">
        <v>37220</v>
      </c>
      <c r="E551" s="9">
        <v>260501996191</v>
      </c>
      <c r="F551" t="s">
        <v>599</v>
      </c>
      <c r="G551" t="s">
        <v>542</v>
      </c>
      <c r="I551" t="s">
        <v>818</v>
      </c>
      <c r="J551">
        <v>9000</v>
      </c>
      <c r="K551" t="s">
        <v>529</v>
      </c>
      <c r="L551" t="s">
        <v>530</v>
      </c>
      <c r="M551" t="s">
        <v>530</v>
      </c>
      <c r="N551" t="s">
        <v>531</v>
      </c>
      <c r="O551" t="s">
        <v>531</v>
      </c>
      <c r="P551" t="s">
        <v>530</v>
      </c>
      <c r="Q551" s="5">
        <f t="shared" si="24"/>
        <v>1</v>
      </c>
      <c r="R551" s="8" t="str">
        <f t="shared" si="25"/>
        <v>2605019961919000</v>
      </c>
      <c r="S551" s="8" t="str">
        <f>VLOOKUP(R551,'RSU Provider 14-15'!Q:Q,1,)</f>
        <v>2605019961919000</v>
      </c>
      <c r="T551" s="8" t="e">
        <f>VLOOKUP(R551,#REF!,1,)</f>
        <v>#REF!</v>
      </c>
      <c r="U551" s="11" t="s">
        <v>817</v>
      </c>
      <c r="V551" s="8" t="e">
        <f>VLOOKUP(E551,#REF!,1,FALSE)</f>
        <v>#REF!</v>
      </c>
      <c r="W551" t="str">
        <f>VLOOKUP(R551,[2]Sheet1!$H$1:$H$65536,1,FALSE)</f>
        <v>2605019961919000</v>
      </c>
      <c r="Y551" t="str">
        <f t="shared" si="26"/>
        <v>VILLA OF HOPE (THE) (ST JOSE--Program Code: 9000</v>
      </c>
      <c r="Z551" s="9">
        <v>320800880021</v>
      </c>
      <c r="AA551" t="s">
        <v>531</v>
      </c>
      <c r="AB551" t="s">
        <v>531</v>
      </c>
    </row>
    <row r="552" spans="1:28" x14ac:dyDescent="0.25">
      <c r="A552" s="10">
        <v>4</v>
      </c>
      <c r="B552" s="10">
        <v>1516</v>
      </c>
      <c r="C552" s="10" t="s">
        <v>527</v>
      </c>
      <c r="D552" s="10">
        <v>37220</v>
      </c>
      <c r="E552" s="9">
        <v>260501996191</v>
      </c>
      <c r="F552" t="s">
        <v>599</v>
      </c>
      <c r="G552" t="s">
        <v>542</v>
      </c>
      <c r="I552" t="s">
        <v>818</v>
      </c>
      <c r="J552">
        <v>9001</v>
      </c>
      <c r="K552" t="s">
        <v>529</v>
      </c>
      <c r="L552" t="s">
        <v>530</v>
      </c>
      <c r="M552" t="s">
        <v>530</v>
      </c>
      <c r="N552" t="s">
        <v>531</v>
      </c>
      <c r="O552" t="s">
        <v>531</v>
      </c>
      <c r="P552" t="s">
        <v>530</v>
      </c>
      <c r="Q552" s="5">
        <f t="shared" si="24"/>
        <v>1</v>
      </c>
      <c r="R552" s="8" t="str">
        <f t="shared" si="25"/>
        <v>2605019961919001</v>
      </c>
      <c r="S552" s="8" t="str">
        <f>VLOOKUP(R552,'RSU Provider 14-15'!Q:Q,1,)</f>
        <v>2605019961919001</v>
      </c>
      <c r="T552" s="8" t="e">
        <f>VLOOKUP(R552,#REF!,1,)</f>
        <v>#REF!</v>
      </c>
      <c r="U552" s="11" t="s">
        <v>817</v>
      </c>
      <c r="V552" s="8" t="e">
        <f>VLOOKUP(E552,#REF!,1,FALSE)</f>
        <v>#REF!</v>
      </c>
      <c r="W552" t="str">
        <f>VLOOKUP(R552,[2]Sheet1!$H$1:$H$65536,1,FALSE)</f>
        <v>2605019961919001</v>
      </c>
      <c r="Y552" t="str">
        <f t="shared" si="26"/>
        <v>VILLA OF HOPE (THE) (ST JOSE--Program Code: 9001</v>
      </c>
      <c r="Z552" s="9">
        <v>331500880044</v>
      </c>
      <c r="AA552" t="s">
        <v>531</v>
      </c>
      <c r="AB552" t="s">
        <v>531</v>
      </c>
    </row>
    <row r="553" spans="1:28" x14ac:dyDescent="0.25">
      <c r="A553" s="10">
        <v>4</v>
      </c>
      <c r="B553" s="10">
        <v>1516</v>
      </c>
      <c r="C553" s="10" t="s">
        <v>527</v>
      </c>
      <c r="D553" s="10">
        <v>22790</v>
      </c>
      <c r="E553" s="9">
        <v>353100880287</v>
      </c>
      <c r="F553" t="s">
        <v>464</v>
      </c>
      <c r="G553" t="s">
        <v>542</v>
      </c>
      <c r="I553" t="s">
        <v>818</v>
      </c>
      <c r="J553">
        <v>9100</v>
      </c>
      <c r="K553" t="s">
        <v>529</v>
      </c>
      <c r="L553" t="s">
        <v>531</v>
      </c>
      <c r="M553" t="s">
        <v>530</v>
      </c>
      <c r="N553" t="s">
        <v>530</v>
      </c>
      <c r="O553" t="s">
        <v>531</v>
      </c>
      <c r="P553" t="s">
        <v>530</v>
      </c>
      <c r="Q553" s="5">
        <f t="shared" si="24"/>
        <v>3</v>
      </c>
      <c r="R553" s="8" t="str">
        <f t="shared" si="25"/>
        <v>3531008802879100</v>
      </c>
      <c r="S553" s="8" t="str">
        <f>VLOOKUP(R553,'RSU Provider 14-15'!Q:Q,1,)</f>
        <v>3531008802879100</v>
      </c>
      <c r="T553" s="8" t="e">
        <f>VLOOKUP(R553,#REF!,1,)</f>
        <v>#REF!</v>
      </c>
      <c r="U553" s="11" t="s">
        <v>817</v>
      </c>
      <c r="V553" s="8" t="e">
        <f>VLOOKUP(E553,#REF!,1,FALSE)</f>
        <v>#REF!</v>
      </c>
      <c r="W553" t="str">
        <f>VLOOKUP(R553,[2]Sheet1!$H$1:$H$65536,1,FALSE)</f>
        <v>3531008802879100</v>
      </c>
      <c r="Y553" t="str">
        <f t="shared" si="26"/>
        <v>VOL OF AMERICA--Program Code: 9100</v>
      </c>
      <c r="Z553" s="9">
        <v>331500880044</v>
      </c>
      <c r="AA553" t="s">
        <v>531</v>
      </c>
      <c r="AB553" t="s">
        <v>531</v>
      </c>
    </row>
    <row r="554" spans="1:28" x14ac:dyDescent="0.25">
      <c r="A554" s="10">
        <v>4</v>
      </c>
      <c r="B554" s="10">
        <v>1516</v>
      </c>
      <c r="C554" s="10" t="s">
        <v>527</v>
      </c>
      <c r="D554" s="10">
        <v>22790</v>
      </c>
      <c r="E554" s="9">
        <v>353100880287</v>
      </c>
      <c r="F554" t="s">
        <v>464</v>
      </c>
      <c r="G554" t="s">
        <v>542</v>
      </c>
      <c r="I554" t="s">
        <v>818</v>
      </c>
      <c r="J554">
        <v>9160</v>
      </c>
      <c r="K554" t="s">
        <v>529</v>
      </c>
      <c r="L554" t="s">
        <v>531</v>
      </c>
      <c r="M554" t="s">
        <v>530</v>
      </c>
      <c r="N554" t="s">
        <v>530</v>
      </c>
      <c r="O554" t="s">
        <v>530</v>
      </c>
      <c r="P554" t="s">
        <v>531</v>
      </c>
      <c r="Q554" s="5">
        <f t="shared" si="24"/>
        <v>4</v>
      </c>
      <c r="R554" s="8" t="str">
        <f t="shared" si="25"/>
        <v>3531008802879160</v>
      </c>
      <c r="S554" s="8" t="str">
        <f>VLOOKUP(R554,'RSU Provider 14-15'!Q:Q,1,)</f>
        <v>3531008802879160</v>
      </c>
      <c r="T554" s="8" t="e">
        <f>VLOOKUP(R554,#REF!,1,)</f>
        <v>#REF!</v>
      </c>
      <c r="U554" s="11" t="s">
        <v>817</v>
      </c>
      <c r="V554" s="8" t="e">
        <f>VLOOKUP(E554,#REF!,1,FALSE)</f>
        <v>#REF!</v>
      </c>
      <c r="W554" t="str">
        <f>VLOOKUP(R554,[2]Sheet1!$H$1:$H$65536,1,FALSE)</f>
        <v>3531008802879160</v>
      </c>
      <c r="Y554" t="str">
        <f t="shared" si="26"/>
        <v>VOL OF AMERICA--Program Code: 9160</v>
      </c>
      <c r="Z554" s="9">
        <v>320800880095</v>
      </c>
      <c r="AA554" t="s">
        <v>531</v>
      </c>
      <c r="AB554" t="s">
        <v>531</v>
      </c>
    </row>
    <row r="555" spans="1:28" x14ac:dyDescent="0.25">
      <c r="A555" s="10">
        <v>4</v>
      </c>
      <c r="B555" s="10">
        <v>1516</v>
      </c>
      <c r="C555" s="10" t="s">
        <v>527</v>
      </c>
      <c r="D555" s="10">
        <v>22910</v>
      </c>
      <c r="E555" s="9">
        <v>332100880054</v>
      </c>
      <c r="F555" t="s">
        <v>473</v>
      </c>
      <c r="G555" t="s">
        <v>571</v>
      </c>
      <c r="I555" t="s">
        <v>818</v>
      </c>
      <c r="J555">
        <v>9160</v>
      </c>
      <c r="K555" t="s">
        <v>529</v>
      </c>
      <c r="L555" t="s">
        <v>531</v>
      </c>
      <c r="M555" t="s">
        <v>530</v>
      </c>
      <c r="N555" t="s">
        <v>530</v>
      </c>
      <c r="O555" t="s">
        <v>530</v>
      </c>
      <c r="P555" t="s">
        <v>531</v>
      </c>
      <c r="Q555" s="5">
        <f t="shared" si="24"/>
        <v>4</v>
      </c>
      <c r="R555" s="8" t="str">
        <f t="shared" si="25"/>
        <v>3321008800549160</v>
      </c>
      <c r="S555" s="8" t="str">
        <f>VLOOKUP(R555,'RSU Provider 14-15'!Q:Q,1,)</f>
        <v>3321008800549160</v>
      </c>
      <c r="T555" s="8" t="e">
        <f>VLOOKUP(R555,#REF!,1,)</f>
        <v>#REF!</v>
      </c>
      <c r="U555" s="11" t="s">
        <v>817</v>
      </c>
      <c r="V555" s="8" t="e">
        <f>VLOOKUP(E555,#REF!,1,FALSE)</f>
        <v>#REF!</v>
      </c>
      <c r="W555" t="str">
        <f>VLOOKUP(R555,[2]Sheet1!$H$1:$H$65536,1,FALSE)</f>
        <v>3321008800549160</v>
      </c>
      <c r="Y555" t="str">
        <f t="shared" si="26"/>
        <v>WARBASSE COOP NURSERY SCHOOL--Program Code: 9160</v>
      </c>
      <c r="Z555" s="9">
        <v>320800880095</v>
      </c>
      <c r="AA555" t="s">
        <v>531</v>
      </c>
      <c r="AB555" t="s">
        <v>531</v>
      </c>
    </row>
    <row r="556" spans="1:28" x14ac:dyDescent="0.25">
      <c r="A556" s="10">
        <v>4</v>
      </c>
      <c r="B556" s="10">
        <v>1516</v>
      </c>
      <c r="C556" s="10" t="s">
        <v>527</v>
      </c>
      <c r="D556" s="10">
        <v>11760</v>
      </c>
      <c r="E556" s="9">
        <v>661500880029</v>
      </c>
      <c r="F556" t="s">
        <v>671</v>
      </c>
      <c r="G556" t="s">
        <v>542</v>
      </c>
      <c r="I556" t="s">
        <v>818</v>
      </c>
      <c r="J556">
        <v>9100</v>
      </c>
      <c r="K556" t="s">
        <v>529</v>
      </c>
      <c r="L556" t="s">
        <v>531</v>
      </c>
      <c r="M556" t="s">
        <v>530</v>
      </c>
      <c r="N556" t="s">
        <v>530</v>
      </c>
      <c r="O556" t="s">
        <v>531</v>
      </c>
      <c r="P556" t="s">
        <v>530</v>
      </c>
      <c r="Q556" s="5">
        <f t="shared" si="24"/>
        <v>3</v>
      </c>
      <c r="R556" s="8" t="str">
        <f t="shared" si="25"/>
        <v>6615008800299100</v>
      </c>
      <c r="S556" s="8" t="str">
        <f>VLOOKUP(R556,'RSU Provider 14-15'!Q:Q,1,)</f>
        <v>6615008800299100</v>
      </c>
      <c r="T556" s="8" t="e">
        <f>VLOOKUP(R556,#REF!,1,)</f>
        <v>#REF!</v>
      </c>
      <c r="U556" s="11" t="s">
        <v>817</v>
      </c>
      <c r="V556" s="8" t="e">
        <f>VLOOKUP(E556,#REF!,1,FALSE)</f>
        <v>#REF!</v>
      </c>
      <c r="W556" t="str">
        <f>VLOOKUP(R556,[2]Sheet1!$H$1:$H$65536,1,FALSE)</f>
        <v>6615008800299100</v>
      </c>
      <c r="Y556" t="str">
        <f t="shared" si="26"/>
        <v>WESCOP THERA NUSRY/EARLY YEA--Program Code: 9100</v>
      </c>
      <c r="Z556" s="9">
        <v>411504997416</v>
      </c>
      <c r="AA556" t="s">
        <v>531</v>
      </c>
      <c r="AB556" t="s">
        <v>531</v>
      </c>
    </row>
    <row r="557" spans="1:28" x14ac:dyDescent="0.25">
      <c r="A557" s="10">
        <v>4</v>
      </c>
      <c r="B557" s="10">
        <v>1516</v>
      </c>
      <c r="C557" s="10" t="s">
        <v>527</v>
      </c>
      <c r="D557" s="10">
        <v>11760</v>
      </c>
      <c r="E557" s="9">
        <v>661500880029</v>
      </c>
      <c r="F557" t="s">
        <v>671</v>
      </c>
      <c r="G557" t="s">
        <v>542</v>
      </c>
      <c r="I557" t="s">
        <v>818</v>
      </c>
      <c r="J557">
        <v>9115</v>
      </c>
      <c r="K557" t="s">
        <v>529</v>
      </c>
      <c r="L557" t="s">
        <v>531</v>
      </c>
      <c r="M557" t="s">
        <v>530</v>
      </c>
      <c r="N557" t="s">
        <v>530</v>
      </c>
      <c r="O557" t="s">
        <v>531</v>
      </c>
      <c r="P557" t="s">
        <v>530</v>
      </c>
      <c r="Q557" s="5">
        <f t="shared" si="24"/>
        <v>3</v>
      </c>
      <c r="R557" s="8" t="str">
        <f t="shared" si="25"/>
        <v>6615008800299115</v>
      </c>
      <c r="S557" s="8" t="str">
        <f>VLOOKUP(R557,'RSU Provider 14-15'!Q:Q,1,)</f>
        <v>6615008800299115</v>
      </c>
      <c r="T557" s="8" t="e">
        <f>VLOOKUP(R557,#REF!,1,)</f>
        <v>#REF!</v>
      </c>
      <c r="U557" s="11" t="s">
        <v>817</v>
      </c>
      <c r="V557" s="8" t="e">
        <f>VLOOKUP(E557,#REF!,1,FALSE)</f>
        <v>#REF!</v>
      </c>
      <c r="W557" t="str">
        <f>VLOOKUP(R557,[2]Sheet1!$H$1:$H$65536,1,FALSE)</f>
        <v>6615008800299115</v>
      </c>
      <c r="Y557" t="str">
        <f t="shared" si="26"/>
        <v>WESCOP THERA NUSRY/EARLY YEA--Program Code: 9115</v>
      </c>
      <c r="Z557" s="9">
        <v>580410997795</v>
      </c>
      <c r="AA557" t="s">
        <v>531</v>
      </c>
      <c r="AB557" t="s">
        <v>531</v>
      </c>
    </row>
    <row r="558" spans="1:28" x14ac:dyDescent="0.25">
      <c r="A558" s="10">
        <v>4</v>
      </c>
      <c r="B558" s="10">
        <v>1516</v>
      </c>
      <c r="C558" s="10" t="s">
        <v>527</v>
      </c>
      <c r="D558" s="10">
        <v>11760</v>
      </c>
      <c r="E558" s="9">
        <v>661500880029</v>
      </c>
      <c r="F558" t="s">
        <v>671</v>
      </c>
      <c r="G558" t="s">
        <v>542</v>
      </c>
      <c r="I558" t="s">
        <v>818</v>
      </c>
      <c r="J558">
        <v>9116</v>
      </c>
      <c r="K558" t="s">
        <v>529</v>
      </c>
      <c r="L558" t="s">
        <v>531</v>
      </c>
      <c r="M558" t="s">
        <v>530</v>
      </c>
      <c r="N558" t="s">
        <v>530</v>
      </c>
      <c r="O558" t="s">
        <v>531</v>
      </c>
      <c r="P558" t="s">
        <v>530</v>
      </c>
      <c r="Q558" s="5">
        <f t="shared" si="24"/>
        <v>3</v>
      </c>
      <c r="R558" s="8" t="str">
        <f t="shared" si="25"/>
        <v>6615008800299116</v>
      </c>
      <c r="S558" s="8" t="str">
        <f>VLOOKUP(R558,'RSU Provider 14-15'!Q:Q,1,)</f>
        <v>6615008800299116</v>
      </c>
      <c r="T558" s="8" t="e">
        <f>VLOOKUP(R558,#REF!,1,)</f>
        <v>#REF!</v>
      </c>
      <c r="U558" s="11" t="s">
        <v>817</v>
      </c>
      <c r="V558" s="8" t="e">
        <f>VLOOKUP(E558,#REF!,1,FALSE)</f>
        <v>#REF!</v>
      </c>
      <c r="W558" t="str">
        <f>VLOOKUP(R558,[2]Sheet1!$H$1:$H$65536,1,FALSE)</f>
        <v>6615008800299116</v>
      </c>
      <c r="Y558" t="str">
        <f t="shared" si="26"/>
        <v>WESCOP THERA NUSRY/EARLY YEA--Program Code: 9116</v>
      </c>
      <c r="Z558" s="9">
        <v>580410997795</v>
      </c>
      <c r="AA558" t="s">
        <v>531</v>
      </c>
      <c r="AB558" t="s">
        <v>531</v>
      </c>
    </row>
    <row r="559" spans="1:28" x14ac:dyDescent="0.25">
      <c r="A559" s="10">
        <v>4</v>
      </c>
      <c r="B559" s="10">
        <v>1516</v>
      </c>
      <c r="C559" s="10" t="s">
        <v>527</v>
      </c>
      <c r="D559" s="10">
        <v>11760</v>
      </c>
      <c r="E559" s="9">
        <v>661500880029</v>
      </c>
      <c r="F559" t="s">
        <v>671</v>
      </c>
      <c r="G559" t="s">
        <v>542</v>
      </c>
      <c r="I559" t="s">
        <v>818</v>
      </c>
      <c r="J559">
        <v>9165</v>
      </c>
      <c r="K559" t="s">
        <v>529</v>
      </c>
      <c r="L559" t="s">
        <v>531</v>
      </c>
      <c r="M559" t="s">
        <v>530</v>
      </c>
      <c r="N559" t="s">
        <v>530</v>
      </c>
      <c r="O559" t="s">
        <v>530</v>
      </c>
      <c r="P559" t="s">
        <v>531</v>
      </c>
      <c r="Q559" s="5">
        <f t="shared" si="24"/>
        <v>4</v>
      </c>
      <c r="R559" s="8" t="str">
        <f t="shared" si="25"/>
        <v>6615008800299165</v>
      </c>
      <c r="S559" s="8" t="str">
        <f>VLOOKUP(R559,'RSU Provider 14-15'!Q:Q,1,)</f>
        <v>6615008800299165</v>
      </c>
      <c r="T559" s="8" t="e">
        <f>VLOOKUP(R559,#REF!,1,)</f>
        <v>#REF!</v>
      </c>
      <c r="U559" s="11" t="s">
        <v>817</v>
      </c>
      <c r="V559" s="8" t="e">
        <f>VLOOKUP(E559,#REF!,1,FALSE)</f>
        <v>#REF!</v>
      </c>
      <c r="W559" t="str">
        <f>VLOOKUP(R559,[2]Sheet1!$H$1:$H$65536,1,FALSE)</f>
        <v>6615008800299165</v>
      </c>
      <c r="Y559" t="str">
        <f t="shared" si="26"/>
        <v>WESCOP THERA NUSRY/EARLY YEA--Program Code: 9165</v>
      </c>
      <c r="Z559" s="9">
        <v>50100880085</v>
      </c>
      <c r="AA559" t="s">
        <v>531</v>
      </c>
      <c r="AB559" t="s">
        <v>531</v>
      </c>
    </row>
    <row r="560" spans="1:28" x14ac:dyDescent="0.25">
      <c r="A560" s="10">
        <v>4</v>
      </c>
      <c r="B560" s="10">
        <v>1516</v>
      </c>
      <c r="C560" s="10" t="s">
        <v>527</v>
      </c>
      <c r="D560" s="10">
        <v>11760</v>
      </c>
      <c r="E560" s="9">
        <v>661500880029</v>
      </c>
      <c r="F560" t="s">
        <v>671</v>
      </c>
      <c r="G560" t="s">
        <v>542</v>
      </c>
      <c r="I560" t="s">
        <v>818</v>
      </c>
      <c r="J560">
        <v>9166</v>
      </c>
      <c r="K560" t="s">
        <v>529</v>
      </c>
      <c r="L560" t="s">
        <v>531</v>
      </c>
      <c r="M560" t="s">
        <v>530</v>
      </c>
      <c r="N560" t="s">
        <v>530</v>
      </c>
      <c r="O560" t="s">
        <v>530</v>
      </c>
      <c r="P560" t="s">
        <v>531</v>
      </c>
      <c r="Q560" s="5">
        <f t="shared" si="24"/>
        <v>4</v>
      </c>
      <c r="R560" s="8" t="str">
        <f t="shared" si="25"/>
        <v>6615008800299166</v>
      </c>
      <c r="S560" s="8" t="str">
        <f>VLOOKUP(R560,'RSU Provider 14-15'!Q:Q,1,)</f>
        <v>6615008800299166</v>
      </c>
      <c r="T560" s="8" t="e">
        <f>VLOOKUP(R560,#REF!,1,)</f>
        <v>#REF!</v>
      </c>
      <c r="U560" s="11" t="s">
        <v>817</v>
      </c>
      <c r="V560" s="8" t="e">
        <f>VLOOKUP(E560,#REF!,1,FALSE)</f>
        <v>#REF!</v>
      </c>
      <c r="W560" t="str">
        <f>VLOOKUP(R560,[2]Sheet1!$H$1:$H$65536,1,FALSE)</f>
        <v>6615008800299166</v>
      </c>
      <c r="Y560" t="str">
        <f t="shared" si="26"/>
        <v>WESCOP THERA NUSRY/EARLY YEA--Program Code: 9166</v>
      </c>
      <c r="Z560" s="9">
        <v>430700997762</v>
      </c>
      <c r="AA560" t="s">
        <v>531</v>
      </c>
      <c r="AB560" t="s">
        <v>531</v>
      </c>
    </row>
    <row r="561" spans="1:28" x14ac:dyDescent="0.25">
      <c r="A561" s="10">
        <v>4</v>
      </c>
      <c r="B561" s="10">
        <v>1516</v>
      </c>
      <c r="C561" s="10" t="s">
        <v>527</v>
      </c>
      <c r="D561" s="10">
        <v>13920</v>
      </c>
      <c r="E561" s="9">
        <v>661301997807</v>
      </c>
      <c r="F561" t="s">
        <v>600</v>
      </c>
      <c r="G561" t="s">
        <v>540</v>
      </c>
      <c r="I561" t="s">
        <v>818</v>
      </c>
      <c r="J561">
        <v>9000</v>
      </c>
      <c r="K561" t="s">
        <v>529</v>
      </c>
      <c r="L561" t="s">
        <v>530</v>
      </c>
      <c r="M561" t="s">
        <v>530</v>
      </c>
      <c r="N561" t="s">
        <v>531</v>
      </c>
      <c r="O561" t="s">
        <v>531</v>
      </c>
      <c r="P561" t="s">
        <v>530</v>
      </c>
      <c r="Q561" s="5">
        <f t="shared" si="24"/>
        <v>1</v>
      </c>
      <c r="R561" s="8" t="str">
        <f t="shared" si="25"/>
        <v>6613019978079000</v>
      </c>
      <c r="S561" s="8" t="str">
        <f>VLOOKUP(R561,'RSU Provider 14-15'!Q:Q,1,)</f>
        <v>6613019978079000</v>
      </c>
      <c r="T561" s="8" t="e">
        <f>VLOOKUP(R561,#REF!,1,)</f>
        <v>#REF!</v>
      </c>
      <c r="U561" s="11" t="s">
        <v>817</v>
      </c>
      <c r="V561" s="8" t="e">
        <f>VLOOKUP(E561,#REF!,1,FALSE)</f>
        <v>#REF!</v>
      </c>
      <c r="W561" t="str">
        <f>VLOOKUP(R561,[2]Sheet1!$H$1:$H$65536,1,FALSE)</f>
        <v>6613019978079000</v>
      </c>
      <c r="Y561" t="str">
        <f t="shared" si="26"/>
        <v>WESTCHESTER EXCEPTIONAL CHLD--Program Code: 9000</v>
      </c>
      <c r="Z561" s="9">
        <v>430700997762</v>
      </c>
      <c r="AA561" t="s">
        <v>531</v>
      </c>
      <c r="AB561" t="s">
        <v>531</v>
      </c>
    </row>
    <row r="562" spans="1:28" x14ac:dyDescent="0.25">
      <c r="A562" s="10">
        <v>4</v>
      </c>
      <c r="B562" s="10">
        <v>1516</v>
      </c>
      <c r="C562" s="10" t="s">
        <v>527</v>
      </c>
      <c r="D562" s="10">
        <v>22800</v>
      </c>
      <c r="E562" s="9">
        <v>662300997779</v>
      </c>
      <c r="F562" t="s">
        <v>601</v>
      </c>
      <c r="G562" t="s">
        <v>545</v>
      </c>
      <c r="I562" t="s">
        <v>818</v>
      </c>
      <c r="J562">
        <v>9000</v>
      </c>
      <c r="K562" t="s">
        <v>529</v>
      </c>
      <c r="L562" t="s">
        <v>530</v>
      </c>
      <c r="M562" t="s">
        <v>530</v>
      </c>
      <c r="N562" t="s">
        <v>531</v>
      </c>
      <c r="O562" t="s">
        <v>531</v>
      </c>
      <c r="P562" t="s">
        <v>530</v>
      </c>
      <c r="Q562" s="5">
        <f t="shared" si="24"/>
        <v>1</v>
      </c>
      <c r="R562" s="8" t="str">
        <f t="shared" si="25"/>
        <v>6623009977799000</v>
      </c>
      <c r="S562" s="8" t="str">
        <f>VLOOKUP(R562,'RSU Provider 14-15'!Q:Q,1,)</f>
        <v>6623009977799000</v>
      </c>
      <c r="T562" s="8" t="e">
        <f>VLOOKUP(R562,#REF!,1,)</f>
        <v>#REF!</v>
      </c>
      <c r="U562" s="11" t="s">
        <v>817</v>
      </c>
      <c r="V562" s="8" t="e">
        <f>VLOOKUP(E562,#REF!,1,FALSE)</f>
        <v>#REF!</v>
      </c>
      <c r="W562" t="str">
        <f>VLOOKUP(R562,[2]Sheet1!$H$1:$H$65536,1,FALSE)</f>
        <v>6623009977799000</v>
      </c>
      <c r="Y562" t="str">
        <f t="shared" si="26"/>
        <v>WESTCHESTER SCHOOL FOR SPEC--Program Code: 9000</v>
      </c>
      <c r="Z562" s="9">
        <v>280208997798</v>
      </c>
      <c r="AA562" t="s">
        <v>531</v>
      </c>
      <c r="AB562" t="s">
        <v>531</v>
      </c>
    </row>
    <row r="563" spans="1:28" x14ac:dyDescent="0.25">
      <c r="A563" s="10">
        <v>4</v>
      </c>
      <c r="B563" s="10">
        <v>1516</v>
      </c>
      <c r="C563" s="10" t="s">
        <v>527</v>
      </c>
      <c r="D563" s="10">
        <v>22800</v>
      </c>
      <c r="E563" s="9">
        <v>662300997779</v>
      </c>
      <c r="F563" t="s">
        <v>601</v>
      </c>
      <c r="G563" t="s">
        <v>545</v>
      </c>
      <c r="I563" t="s">
        <v>818</v>
      </c>
      <c r="J563">
        <v>9100</v>
      </c>
      <c r="K563" t="s">
        <v>529</v>
      </c>
      <c r="L563" t="s">
        <v>531</v>
      </c>
      <c r="M563" t="s">
        <v>530</v>
      </c>
      <c r="N563" t="s">
        <v>530</v>
      </c>
      <c r="O563" t="s">
        <v>531</v>
      </c>
      <c r="P563" t="s">
        <v>530</v>
      </c>
      <c r="Q563" s="5">
        <f t="shared" si="24"/>
        <v>3</v>
      </c>
      <c r="R563" s="8" t="str">
        <f t="shared" si="25"/>
        <v>6623009977799100</v>
      </c>
      <c r="S563" s="8" t="str">
        <f>VLOOKUP(R563,'RSU Provider 14-15'!Q:Q,1,)</f>
        <v>6623009977799100</v>
      </c>
      <c r="T563" s="8" t="e">
        <f>VLOOKUP(R563,#REF!,1,)</f>
        <v>#REF!</v>
      </c>
      <c r="U563" s="11" t="s">
        <v>817</v>
      </c>
      <c r="V563" s="8" t="e">
        <f>VLOOKUP(E563,#REF!,1,FALSE)</f>
        <v>#REF!</v>
      </c>
      <c r="W563" t="str">
        <f>VLOOKUP(R563,[2]Sheet1!$H$1:$H$65536,1,FALSE)</f>
        <v>6623009977799100</v>
      </c>
      <c r="Y563" t="str">
        <f t="shared" si="26"/>
        <v>WESTCHESTER SCHOOL FOR SPEC--Program Code: 9100</v>
      </c>
      <c r="Z563" s="9">
        <v>280208997798</v>
      </c>
      <c r="AA563" t="s">
        <v>531</v>
      </c>
      <c r="AB563" t="s">
        <v>531</v>
      </c>
    </row>
    <row r="564" spans="1:28" x14ac:dyDescent="0.25">
      <c r="A564" s="14">
        <v>4</v>
      </c>
      <c r="B564" s="14">
        <v>1516</v>
      </c>
      <c r="C564" s="14" t="s">
        <v>527</v>
      </c>
      <c r="D564" s="14">
        <v>13990</v>
      </c>
      <c r="E564" s="15">
        <v>342500880003</v>
      </c>
      <c r="F564" s="16" t="s">
        <v>672</v>
      </c>
      <c r="G564" s="16" t="s">
        <v>562</v>
      </c>
      <c r="H564" s="16"/>
      <c r="I564" s="16" t="s">
        <v>818</v>
      </c>
      <c r="J564" s="16">
        <v>9100</v>
      </c>
      <c r="K564" s="16" t="s">
        <v>529</v>
      </c>
      <c r="L564" s="16" t="s">
        <v>531</v>
      </c>
      <c r="M564" s="16" t="s">
        <v>530</v>
      </c>
      <c r="N564" s="16" t="s">
        <v>530</v>
      </c>
      <c r="O564" s="16" t="s">
        <v>531</v>
      </c>
      <c r="P564" s="16" t="s">
        <v>530</v>
      </c>
      <c r="Q564" s="17">
        <f t="shared" si="24"/>
        <v>3</v>
      </c>
      <c r="R564" s="18" t="str">
        <f t="shared" si="25"/>
        <v>3425008800039100</v>
      </c>
      <c r="S564" s="18" t="str">
        <f>VLOOKUP(R564,'RSU Provider 14-15'!Q:Q,1,)</f>
        <v>3425008800039100</v>
      </c>
      <c r="T564" s="18" t="e">
        <f>VLOOKUP(R564,#REF!,1,)</f>
        <v>#REF!</v>
      </c>
      <c r="U564" s="19" t="s">
        <v>817</v>
      </c>
      <c r="V564" s="18" t="e">
        <f>VLOOKUP(E564,#REF!,1,FALSE)</f>
        <v>#REF!</v>
      </c>
      <c r="W564" s="16" t="str">
        <f>VLOOKUP(R564,[2]Sheet1!$H$1:$H$65536,1,FALSE)</f>
        <v>3425008800039100</v>
      </c>
      <c r="Y564" t="str">
        <f t="shared" si="26"/>
        <v>WHITESTONE SCHOOL FOR CHILD--Program Code: 9100</v>
      </c>
      <c r="Z564" s="9">
        <v>280208997798</v>
      </c>
      <c r="AA564" t="s">
        <v>531</v>
      </c>
      <c r="AB564" t="s">
        <v>531</v>
      </c>
    </row>
    <row r="565" spans="1:28" x14ac:dyDescent="0.25">
      <c r="A565" s="10">
        <v>4</v>
      </c>
      <c r="B565" s="10">
        <v>1516</v>
      </c>
      <c r="C565" s="10" t="s">
        <v>532</v>
      </c>
      <c r="D565" s="10">
        <v>24300</v>
      </c>
      <c r="E565" s="9">
        <v>530515997783</v>
      </c>
      <c r="F565" t="s">
        <v>368</v>
      </c>
      <c r="G565" t="s">
        <v>558</v>
      </c>
      <c r="I565" t="s">
        <v>818</v>
      </c>
      <c r="J565">
        <v>9000</v>
      </c>
      <c r="K565" t="s">
        <v>529</v>
      </c>
      <c r="L565" t="s">
        <v>530</v>
      </c>
      <c r="M565" t="s">
        <v>530</v>
      </c>
      <c r="N565" t="s">
        <v>531</v>
      </c>
      <c r="O565" t="s">
        <v>531</v>
      </c>
      <c r="P565" t="s">
        <v>530</v>
      </c>
      <c r="Q565" s="5">
        <f t="shared" si="24"/>
        <v>1</v>
      </c>
      <c r="R565" s="8" t="str">
        <f t="shared" si="25"/>
        <v>5305159977839000</v>
      </c>
      <c r="S565" s="8" t="str">
        <f>VLOOKUP(R565,'RSU Provider 14-15'!Q:Q,1,)</f>
        <v>5305159977839000</v>
      </c>
      <c r="T565" s="8" t="e">
        <f>VLOOKUP(R565,#REF!,1,)</f>
        <v>#REF!</v>
      </c>
      <c r="U565" s="11" t="s">
        <v>817</v>
      </c>
      <c r="V565" s="8" t="e">
        <f>VLOOKUP(E565,#REF!,1,FALSE)</f>
        <v>#REF!</v>
      </c>
      <c r="W565" t="str">
        <f>VLOOKUP(R565,[2]Sheet1!$H$1:$H$65536,1,FALSE)</f>
        <v>5305159977839000</v>
      </c>
      <c r="Y565" t="str">
        <f t="shared" si="26"/>
        <v>WILDWOOD SCHOOL--Program Code: 9000</v>
      </c>
      <c r="Z565" s="9">
        <v>280208997798</v>
      </c>
      <c r="AA565" t="s">
        <v>531</v>
      </c>
      <c r="AB565" t="s">
        <v>531</v>
      </c>
    </row>
    <row r="566" spans="1:28" x14ac:dyDescent="0.25">
      <c r="A566" s="10">
        <v>4</v>
      </c>
      <c r="B566" s="10">
        <v>1516</v>
      </c>
      <c r="C566" s="10" t="s">
        <v>527</v>
      </c>
      <c r="D566" s="10">
        <v>14070</v>
      </c>
      <c r="E566" s="9">
        <v>331400880380</v>
      </c>
      <c r="F566" t="s">
        <v>673</v>
      </c>
      <c r="G566" t="s">
        <v>556</v>
      </c>
      <c r="I566" t="s">
        <v>818</v>
      </c>
      <c r="J566">
        <v>9100</v>
      </c>
      <c r="K566" t="s">
        <v>529</v>
      </c>
      <c r="L566" t="s">
        <v>531</v>
      </c>
      <c r="M566" t="s">
        <v>530</v>
      </c>
      <c r="N566" t="s">
        <v>530</v>
      </c>
      <c r="O566" t="s">
        <v>531</v>
      </c>
      <c r="P566" t="s">
        <v>530</v>
      </c>
      <c r="Q566" s="5">
        <f t="shared" si="24"/>
        <v>3</v>
      </c>
      <c r="R566" s="8" t="str">
        <f t="shared" si="25"/>
        <v>3314008803809100</v>
      </c>
      <c r="S566" s="8" t="str">
        <f>VLOOKUP(R566,'RSU Provider 14-15'!Q:Q,1,)</f>
        <v>3314008803809100</v>
      </c>
      <c r="T566" s="8" t="e">
        <f>VLOOKUP(R566,#REF!,1,)</f>
        <v>#REF!</v>
      </c>
      <c r="U566" s="11" t="s">
        <v>817</v>
      </c>
      <c r="V566" s="8" t="e">
        <f>VLOOKUP(E566,#REF!,1,FALSE)</f>
        <v>#REF!</v>
      </c>
      <c r="W566" t="str">
        <f>VLOOKUP(R566,[2]Sheet1!$H$1:$H$65536,1,FALSE)</f>
        <v>3314008803809100</v>
      </c>
      <c r="Y566" t="str">
        <f t="shared" si="26"/>
        <v>WILLIAMSBURG INFANT &amp; EARLY--Program Code: 9100</v>
      </c>
      <c r="Z566" s="9">
        <v>400800990032</v>
      </c>
      <c r="AA566" t="s">
        <v>531</v>
      </c>
      <c r="AB566" t="s">
        <v>531</v>
      </c>
    </row>
    <row r="567" spans="1:28" x14ac:dyDescent="0.25">
      <c r="A567" s="10">
        <v>4</v>
      </c>
      <c r="B567" s="10">
        <v>1516</v>
      </c>
      <c r="C567" s="10" t="s">
        <v>527</v>
      </c>
      <c r="D567" s="10">
        <v>16410</v>
      </c>
      <c r="E567" s="9">
        <v>280209997260</v>
      </c>
      <c r="F567" t="s">
        <v>404</v>
      </c>
      <c r="G567" t="s">
        <v>528</v>
      </c>
      <c r="I567" t="s">
        <v>818</v>
      </c>
      <c r="J567">
        <v>9000</v>
      </c>
      <c r="K567" t="s">
        <v>529</v>
      </c>
      <c r="L567" t="s">
        <v>530</v>
      </c>
      <c r="M567" t="s">
        <v>530</v>
      </c>
      <c r="N567" t="s">
        <v>531</v>
      </c>
      <c r="O567" t="s">
        <v>531</v>
      </c>
      <c r="P567" t="s">
        <v>530</v>
      </c>
      <c r="Q567" s="5">
        <f t="shared" si="24"/>
        <v>1</v>
      </c>
      <c r="R567" s="8" t="str">
        <f t="shared" si="25"/>
        <v>2802099972609000</v>
      </c>
      <c r="S567" s="8" t="str">
        <f>VLOOKUP(R567,'RSU Provider 14-15'!Q:Q,1,)</f>
        <v>2802099972609000</v>
      </c>
      <c r="T567" s="8" t="e">
        <f>VLOOKUP(R567,#REF!,1,)</f>
        <v>#REF!</v>
      </c>
      <c r="U567" s="11" t="s">
        <v>817</v>
      </c>
      <c r="V567" s="8" t="e">
        <f>VLOOKUP(E567,#REF!,1,FALSE)</f>
        <v>#REF!</v>
      </c>
      <c r="W567" t="str">
        <f>VLOOKUP(R567,[2]Sheet1!$H$1:$H$65536,1,FALSE)</f>
        <v>2802099972609000</v>
      </c>
      <c r="Y567" t="str">
        <f t="shared" si="26"/>
        <v>WOODWARD MENTAL HEALTH CTR--Program Code: 9000</v>
      </c>
      <c r="Z567" s="9">
        <v>400800990032</v>
      </c>
      <c r="AA567" t="s">
        <v>531</v>
      </c>
      <c r="AB567" t="s">
        <v>531</v>
      </c>
    </row>
    <row r="568" spans="1:28" x14ac:dyDescent="0.25">
      <c r="A568" s="10">
        <v>6</v>
      </c>
      <c r="B568" s="10">
        <v>1516</v>
      </c>
      <c r="C568" s="10" t="s">
        <v>527</v>
      </c>
      <c r="D568" s="10">
        <v>10620</v>
      </c>
      <c r="E568" s="9">
        <v>100308020000</v>
      </c>
      <c r="F568" t="s">
        <v>437</v>
      </c>
      <c r="G568" t="s">
        <v>542</v>
      </c>
      <c r="I568" t="s">
        <v>818</v>
      </c>
      <c r="J568">
        <v>9000</v>
      </c>
      <c r="K568" t="s">
        <v>529</v>
      </c>
      <c r="L568" t="s">
        <v>530</v>
      </c>
      <c r="M568" t="s">
        <v>530</v>
      </c>
      <c r="N568" t="s">
        <v>531</v>
      </c>
      <c r="O568" t="s">
        <v>531</v>
      </c>
      <c r="P568" t="s">
        <v>530</v>
      </c>
      <c r="Q568" s="5">
        <f t="shared" si="24"/>
        <v>2</v>
      </c>
      <c r="R568" s="8" t="str">
        <f t="shared" si="25"/>
        <v>1003080200009000</v>
      </c>
      <c r="S568" s="8" t="str">
        <f>VLOOKUP(R568,'RSU Provider 14-15'!Q:Q,1,)</f>
        <v>1003080200009000</v>
      </c>
      <c r="T568" s="8" t="e">
        <f>VLOOKUP(R568,#REF!,1,)</f>
        <v>#REF!</v>
      </c>
      <c r="U568" s="11" t="s">
        <v>817</v>
      </c>
      <c r="V568" s="8" t="e">
        <f>VLOOKUP(E568,#REF!,1,FALSE)</f>
        <v>#REF!</v>
      </c>
      <c r="W568" t="str">
        <f>VLOOKUP(R568,[2]Sheet1!$H$1:$H$65536,1,FALSE)</f>
        <v>1003080200009000</v>
      </c>
      <c r="Y568" t="str">
        <f t="shared" si="26"/>
        <v>BERKSHIRE UFSD--Program Code: 9000</v>
      </c>
      <c r="Z568" s="9">
        <v>310200999413</v>
      </c>
      <c r="AA568" t="s">
        <v>531</v>
      </c>
      <c r="AB568" t="s">
        <v>531</v>
      </c>
    </row>
    <row r="569" spans="1:28" x14ac:dyDescent="0.25">
      <c r="A569" s="10">
        <v>6</v>
      </c>
      <c r="B569" s="10">
        <v>1516</v>
      </c>
      <c r="C569" s="10" t="s">
        <v>527</v>
      </c>
      <c r="D569" s="10">
        <v>5054</v>
      </c>
      <c r="E569" s="9">
        <v>610327020000</v>
      </c>
      <c r="F569" t="s">
        <v>435</v>
      </c>
      <c r="G569" t="s">
        <v>563</v>
      </c>
      <c r="I569" t="s">
        <v>818</v>
      </c>
      <c r="J569">
        <v>9000</v>
      </c>
      <c r="K569" t="s">
        <v>529</v>
      </c>
      <c r="L569" t="s">
        <v>530</v>
      </c>
      <c r="M569" t="s">
        <v>530</v>
      </c>
      <c r="N569" t="s">
        <v>531</v>
      </c>
      <c r="O569" t="s">
        <v>531</v>
      </c>
      <c r="P569" t="s">
        <v>530</v>
      </c>
      <c r="Q569" s="5">
        <f t="shared" si="24"/>
        <v>2</v>
      </c>
      <c r="R569" s="8" t="str">
        <f t="shared" si="25"/>
        <v>6103270200009000</v>
      </c>
      <c r="S569" s="8" t="str">
        <f>VLOOKUP(R569,'RSU Provider 14-15'!Q:Q,1,)</f>
        <v>6103270200009000</v>
      </c>
      <c r="T569" s="8" t="e">
        <f>VLOOKUP(R569,#REF!,1,)</f>
        <v>#REF!</v>
      </c>
      <c r="U569" s="11" t="s">
        <v>817</v>
      </c>
      <c r="V569" s="8" t="e">
        <f>VLOOKUP(E569,#REF!,1,FALSE)</f>
        <v>#REF!</v>
      </c>
      <c r="W569" t="str">
        <f>VLOOKUP(R569,[2]Sheet1!$H$1:$H$65536,1,FALSE)</f>
        <v>6103270200009000</v>
      </c>
      <c r="Y569" t="str">
        <f t="shared" si="26"/>
        <v>GEORGE JUNIOR REPUBLIC UFSD--Program Code: 9000</v>
      </c>
      <c r="Z569" s="9">
        <v>310200999413</v>
      </c>
      <c r="AA569" t="s">
        <v>531</v>
      </c>
      <c r="AB569" t="s">
        <v>531</v>
      </c>
    </row>
    <row r="570" spans="1:28" x14ac:dyDescent="0.25">
      <c r="A570" s="10">
        <v>6</v>
      </c>
      <c r="B570" s="10">
        <v>1516</v>
      </c>
      <c r="C570" s="10" t="s">
        <v>527</v>
      </c>
      <c r="D570" s="10">
        <v>11740</v>
      </c>
      <c r="E570" s="9">
        <v>660411020000</v>
      </c>
      <c r="F570" t="s">
        <v>433</v>
      </c>
      <c r="G570" t="s">
        <v>602</v>
      </c>
      <c r="I570" t="s">
        <v>818</v>
      </c>
      <c r="J570">
        <v>9000</v>
      </c>
      <c r="K570" t="s">
        <v>529</v>
      </c>
      <c r="L570" t="s">
        <v>530</v>
      </c>
      <c r="M570" t="s">
        <v>530</v>
      </c>
      <c r="N570" t="s">
        <v>531</v>
      </c>
      <c r="O570" t="s">
        <v>531</v>
      </c>
      <c r="P570" t="s">
        <v>530</v>
      </c>
      <c r="Q570" s="5">
        <f t="shared" si="24"/>
        <v>2</v>
      </c>
      <c r="R570" s="8" t="str">
        <f t="shared" si="25"/>
        <v>6604110200009000</v>
      </c>
      <c r="S570" s="8" t="str">
        <f>VLOOKUP(R570,'RSU Provider 14-15'!Q:Q,1,)</f>
        <v>6604110200009000</v>
      </c>
      <c r="T570" s="8" t="e">
        <f>VLOOKUP(R570,#REF!,1,)</f>
        <v>#REF!</v>
      </c>
      <c r="U570" s="11" t="s">
        <v>817</v>
      </c>
      <c r="V570" s="8" t="e">
        <f>VLOOKUP(E570,#REF!,1,FALSE)</f>
        <v>#REF!</v>
      </c>
      <c r="W570" t="str">
        <f>VLOOKUP(R570,[2]Sheet1!$H$1:$H$65536,1,FALSE)</f>
        <v>6604110200009000</v>
      </c>
      <c r="Y570" t="str">
        <f t="shared" si="26"/>
        <v>GREENBURGH ELEVEN UFSD--Program Code: 9000</v>
      </c>
      <c r="Z570" s="9">
        <v>310200999413</v>
      </c>
      <c r="AA570" t="s">
        <v>531</v>
      </c>
      <c r="AB570" t="s">
        <v>531</v>
      </c>
    </row>
    <row r="571" spans="1:28" x14ac:dyDescent="0.25">
      <c r="A571" s="10">
        <v>6</v>
      </c>
      <c r="B571" s="10">
        <v>1516</v>
      </c>
      <c r="C571" s="10" t="s">
        <v>527</v>
      </c>
      <c r="D571" s="10">
        <v>11740</v>
      </c>
      <c r="E571" s="9">
        <v>660411020000</v>
      </c>
      <c r="F571" t="s">
        <v>433</v>
      </c>
      <c r="G571" t="s">
        <v>602</v>
      </c>
      <c r="I571" t="s">
        <v>818</v>
      </c>
      <c r="J571">
        <v>9001</v>
      </c>
      <c r="K571" t="s">
        <v>529</v>
      </c>
      <c r="L571" t="s">
        <v>530</v>
      </c>
      <c r="M571" t="s">
        <v>530</v>
      </c>
      <c r="N571" t="s">
        <v>531</v>
      </c>
      <c r="O571" t="s">
        <v>531</v>
      </c>
      <c r="P571" t="s">
        <v>530</v>
      </c>
      <c r="Q571" s="5">
        <f t="shared" si="24"/>
        <v>2</v>
      </c>
      <c r="R571" s="8" t="str">
        <f t="shared" si="25"/>
        <v>6604110200009001</v>
      </c>
      <c r="S571" s="8" t="e">
        <f>VLOOKUP(R571,'RSU Provider 14-15'!Q:Q,1,)</f>
        <v>#N/A</v>
      </c>
      <c r="T571" s="8" t="e">
        <f>VLOOKUP(R571,#REF!,1,)</f>
        <v>#REF!</v>
      </c>
      <c r="U571" s="11" t="s">
        <v>817</v>
      </c>
      <c r="V571" s="8" t="e">
        <f>VLOOKUP(E571,#REF!,1,FALSE)</f>
        <v>#REF!</v>
      </c>
      <c r="W571" t="str">
        <f>VLOOKUP(R571,[2]Sheet1!$H$1:$H$65536,1,FALSE)</f>
        <v>6604110200009001</v>
      </c>
      <c r="Y571" t="str">
        <f t="shared" si="26"/>
        <v>GREENBURGH ELEVEN UFSD--Program Code: 9001</v>
      </c>
      <c r="Z571" s="9">
        <v>342900997801</v>
      </c>
      <c r="AA571" t="s">
        <v>531</v>
      </c>
      <c r="AB571" t="s">
        <v>531</v>
      </c>
    </row>
    <row r="572" spans="1:28" x14ac:dyDescent="0.25">
      <c r="A572" s="10">
        <v>6</v>
      </c>
      <c r="B572" s="10">
        <v>1516</v>
      </c>
      <c r="C572" s="10" t="s">
        <v>527</v>
      </c>
      <c r="D572" s="10">
        <v>11750</v>
      </c>
      <c r="E572" s="9">
        <v>660410020000</v>
      </c>
      <c r="F572" t="s">
        <v>434</v>
      </c>
      <c r="G572" t="s">
        <v>563</v>
      </c>
      <c r="I572" t="s">
        <v>818</v>
      </c>
      <c r="J572">
        <v>9000</v>
      </c>
      <c r="K572" t="s">
        <v>529</v>
      </c>
      <c r="L572" t="s">
        <v>530</v>
      </c>
      <c r="M572" t="s">
        <v>530</v>
      </c>
      <c r="N572" t="s">
        <v>531</v>
      </c>
      <c r="O572" t="s">
        <v>531</v>
      </c>
      <c r="P572" t="s">
        <v>530</v>
      </c>
      <c r="Q572" s="5">
        <f t="shared" si="24"/>
        <v>2</v>
      </c>
      <c r="R572" s="8" t="str">
        <f t="shared" si="25"/>
        <v>6604100200009000</v>
      </c>
      <c r="S572" s="8" t="str">
        <f>VLOOKUP(R572,'RSU Provider 14-15'!Q:Q,1,)</f>
        <v>6604100200009000</v>
      </c>
      <c r="T572" s="8" t="e">
        <f>VLOOKUP(R572,#REF!,1,)</f>
        <v>#REF!</v>
      </c>
      <c r="U572" s="11" t="s">
        <v>817</v>
      </c>
      <c r="V572" s="8" t="e">
        <f>VLOOKUP(E572,#REF!,1,FALSE)</f>
        <v>#REF!</v>
      </c>
      <c r="W572" t="str">
        <f>VLOOKUP(R572,[2]Sheet1!$H$1:$H$65536,1,FALSE)</f>
        <v>6604100200009000</v>
      </c>
      <c r="Y572" t="str">
        <f t="shared" si="26"/>
        <v>GREENBURGH-GRAHAM UFSD--Program Code: 9000</v>
      </c>
      <c r="Z572" s="9">
        <v>342900997801</v>
      </c>
      <c r="AA572" t="s">
        <v>531</v>
      </c>
      <c r="AB572" t="s">
        <v>531</v>
      </c>
    </row>
    <row r="573" spans="1:28" x14ac:dyDescent="0.25">
      <c r="A573" s="10">
        <v>6</v>
      </c>
      <c r="B573" s="10">
        <v>1516</v>
      </c>
      <c r="C573" s="10" t="s">
        <v>527</v>
      </c>
      <c r="D573" s="10">
        <v>13570</v>
      </c>
      <c r="E573" s="9">
        <v>660412020000</v>
      </c>
      <c r="F573" t="s">
        <v>432</v>
      </c>
      <c r="G573" t="s">
        <v>602</v>
      </c>
      <c r="I573" t="s">
        <v>818</v>
      </c>
      <c r="J573">
        <v>9000</v>
      </c>
      <c r="K573" t="s">
        <v>529</v>
      </c>
      <c r="L573" t="s">
        <v>530</v>
      </c>
      <c r="M573" t="s">
        <v>530</v>
      </c>
      <c r="N573" t="s">
        <v>531</v>
      </c>
      <c r="O573" t="s">
        <v>531</v>
      </c>
      <c r="P573" t="s">
        <v>530</v>
      </c>
      <c r="Q573" s="5">
        <f t="shared" si="24"/>
        <v>2</v>
      </c>
      <c r="R573" s="8" t="str">
        <f t="shared" si="25"/>
        <v>6604120200009000</v>
      </c>
      <c r="S573" s="8" t="str">
        <f>VLOOKUP(R573,'RSU Provider 14-15'!Q:Q,1,)</f>
        <v>6604120200009000</v>
      </c>
      <c r="T573" s="8" t="e">
        <f>VLOOKUP(R573,#REF!,1,)</f>
        <v>#REF!</v>
      </c>
      <c r="U573" s="11" t="s">
        <v>817</v>
      </c>
      <c r="V573" s="8" t="e">
        <f>VLOOKUP(E573,#REF!,1,FALSE)</f>
        <v>#REF!</v>
      </c>
      <c r="W573" t="str">
        <f>VLOOKUP(R573,[2]Sheet1!$H$1:$H$65536,1,FALSE)</f>
        <v>6604120200009000</v>
      </c>
      <c r="Y573" t="str">
        <f t="shared" si="26"/>
        <v>GREENBURGH-NORTH CASTLE UFSD--Program Code: 9000</v>
      </c>
      <c r="Z573" s="9">
        <v>342900997801</v>
      </c>
      <c r="AA573" t="s">
        <v>531</v>
      </c>
      <c r="AB573" t="s">
        <v>531</v>
      </c>
    </row>
    <row r="574" spans="1:28" x14ac:dyDescent="0.25">
      <c r="A574" s="10">
        <v>6</v>
      </c>
      <c r="B574" s="10">
        <v>1516</v>
      </c>
      <c r="C574" s="10" t="s">
        <v>527</v>
      </c>
      <c r="D574" s="10">
        <v>13570</v>
      </c>
      <c r="E574" s="9">
        <v>660412020000</v>
      </c>
      <c r="F574" t="s">
        <v>432</v>
      </c>
      <c r="G574" t="s">
        <v>602</v>
      </c>
      <c r="I574" t="s">
        <v>818</v>
      </c>
      <c r="J574">
        <v>9002</v>
      </c>
      <c r="K574" t="s">
        <v>529</v>
      </c>
      <c r="L574" t="s">
        <v>530</v>
      </c>
      <c r="M574" t="s">
        <v>530</v>
      </c>
      <c r="N574" t="s">
        <v>531</v>
      </c>
      <c r="O574" t="s">
        <v>531</v>
      </c>
      <c r="P574" t="s">
        <v>530</v>
      </c>
      <c r="Q574" s="5">
        <f t="shared" si="24"/>
        <v>2</v>
      </c>
      <c r="R574" s="8" t="str">
        <f t="shared" si="25"/>
        <v>6604120200009002</v>
      </c>
      <c r="S574" s="8" t="str">
        <f>VLOOKUP(R574,'RSU Provider 14-15'!Q:Q,1,)</f>
        <v>6604120200009002</v>
      </c>
      <c r="T574" s="8" t="e">
        <f>VLOOKUP(R574,#REF!,1,)</f>
        <v>#REF!</v>
      </c>
      <c r="U574" s="11" t="s">
        <v>817</v>
      </c>
      <c r="V574" s="8" t="e">
        <f>VLOOKUP(E574,#REF!,1,FALSE)</f>
        <v>#REF!</v>
      </c>
      <c r="W574" t="str">
        <f>VLOOKUP(R574,[2]Sheet1!$H$1:$H$65536,1,FALSE)</f>
        <v>6604120200009002</v>
      </c>
      <c r="Y574" t="str">
        <f t="shared" si="26"/>
        <v>GREENBURGH-NORTH CASTLE UFSD--Program Code: 9002</v>
      </c>
      <c r="Z574" s="9">
        <v>261600998086</v>
      </c>
      <c r="AA574" t="s">
        <v>531</v>
      </c>
      <c r="AB574" t="s">
        <v>531</v>
      </c>
    </row>
    <row r="575" spans="1:28" x14ac:dyDescent="0.25">
      <c r="A575" s="10">
        <v>6</v>
      </c>
      <c r="B575" s="10">
        <v>1516</v>
      </c>
      <c r="C575" s="10" t="s">
        <v>527</v>
      </c>
      <c r="D575" s="10">
        <v>13570</v>
      </c>
      <c r="E575" s="9">
        <v>660412020000</v>
      </c>
      <c r="F575" t="s">
        <v>432</v>
      </c>
      <c r="G575" t="s">
        <v>602</v>
      </c>
      <c r="I575" t="s">
        <v>818</v>
      </c>
      <c r="J575">
        <v>9004</v>
      </c>
      <c r="K575" t="s">
        <v>529</v>
      </c>
      <c r="L575" t="s">
        <v>530</v>
      </c>
      <c r="M575" t="s">
        <v>530</v>
      </c>
      <c r="N575" t="s">
        <v>531</v>
      </c>
      <c r="O575" t="s">
        <v>531</v>
      </c>
      <c r="P575" t="s">
        <v>530</v>
      </c>
      <c r="Q575" s="5">
        <f t="shared" si="24"/>
        <v>2</v>
      </c>
      <c r="R575" s="8" t="str">
        <f t="shared" si="25"/>
        <v>6604120200009004</v>
      </c>
      <c r="S575" s="8" t="str">
        <f>VLOOKUP(R575,'RSU Provider 14-15'!Q:Q,1,)</f>
        <v>6604120200009004</v>
      </c>
      <c r="T575" s="8" t="e">
        <f>VLOOKUP(R575,#REF!,1,)</f>
        <v>#REF!</v>
      </c>
      <c r="U575" s="11" t="s">
        <v>817</v>
      </c>
      <c r="V575" s="8" t="e">
        <f>VLOOKUP(E575,#REF!,1,FALSE)</f>
        <v>#REF!</v>
      </c>
      <c r="W575" t="str">
        <f>VLOOKUP(R575,[2]Sheet1!$H$1:$H$65536,1,FALSE)</f>
        <v>6604120200009004</v>
      </c>
      <c r="Y575" t="str">
        <f t="shared" si="26"/>
        <v>GREENBURGH-NORTH CASTLE UFSD--Program Code: 9004</v>
      </c>
      <c r="Z575" s="9">
        <v>620600998101</v>
      </c>
      <c r="AA575" t="s">
        <v>531</v>
      </c>
      <c r="AB575" t="s">
        <v>531</v>
      </c>
    </row>
    <row r="576" spans="1:28" x14ac:dyDescent="0.25">
      <c r="A576" s="10">
        <v>6</v>
      </c>
      <c r="B576" s="10">
        <v>1516</v>
      </c>
      <c r="C576" s="10" t="s">
        <v>527</v>
      </c>
      <c r="D576" s="10">
        <v>13570</v>
      </c>
      <c r="E576" s="9">
        <v>660412020000</v>
      </c>
      <c r="F576" t="s">
        <v>432</v>
      </c>
      <c r="G576" t="s">
        <v>602</v>
      </c>
      <c r="I576" t="s">
        <v>818</v>
      </c>
      <c r="J576">
        <v>9006</v>
      </c>
      <c r="K576" t="s">
        <v>529</v>
      </c>
      <c r="L576" t="s">
        <v>530</v>
      </c>
      <c r="M576" t="s">
        <v>530</v>
      </c>
      <c r="N576" t="s">
        <v>531</v>
      </c>
      <c r="O576" t="s">
        <v>531</v>
      </c>
      <c r="P576" t="s">
        <v>530</v>
      </c>
      <c r="Q576" s="5">
        <f t="shared" si="24"/>
        <v>2</v>
      </c>
      <c r="R576" s="8" t="str">
        <f t="shared" si="25"/>
        <v>6604120200009006</v>
      </c>
      <c r="S576" s="8" t="str">
        <f>VLOOKUP(R576,'RSU Provider 14-15'!Q:Q,1,)</f>
        <v>6604120200009006</v>
      </c>
      <c r="T576" s="8" t="e">
        <f>VLOOKUP(R576,#REF!,1,)</f>
        <v>#REF!</v>
      </c>
      <c r="U576" s="11" t="s">
        <v>817</v>
      </c>
      <c r="V576" s="8" t="e">
        <f>VLOOKUP(E576,#REF!,1,FALSE)</f>
        <v>#REF!</v>
      </c>
      <c r="W576" t="str">
        <f>VLOOKUP(R576,[2]Sheet1!$H$1:$H$65536,1,FALSE)</f>
        <v>6604120200009006</v>
      </c>
      <c r="Y576" t="str">
        <f t="shared" si="26"/>
        <v>GREENBURGH-NORTH CASTLE UFSD--Program Code: 9006</v>
      </c>
      <c r="Z576" s="9">
        <v>620600998101</v>
      </c>
      <c r="AA576" t="s">
        <v>531</v>
      </c>
      <c r="AB576" t="s">
        <v>531</v>
      </c>
    </row>
    <row r="577" spans="1:28" x14ac:dyDescent="0.25">
      <c r="A577" s="10">
        <v>6</v>
      </c>
      <c r="B577" s="10">
        <v>1516</v>
      </c>
      <c r="C577" s="10" t="s">
        <v>527</v>
      </c>
      <c r="D577" s="10">
        <v>11820</v>
      </c>
      <c r="E577" s="9">
        <v>660803020000</v>
      </c>
      <c r="F577" t="s">
        <v>431</v>
      </c>
      <c r="G577" t="s">
        <v>563</v>
      </c>
      <c r="I577" t="s">
        <v>818</v>
      </c>
      <c r="J577">
        <v>9000</v>
      </c>
      <c r="K577" t="s">
        <v>529</v>
      </c>
      <c r="L577" t="s">
        <v>530</v>
      </c>
      <c r="M577" t="s">
        <v>530</v>
      </c>
      <c r="N577" t="s">
        <v>531</v>
      </c>
      <c r="O577" t="s">
        <v>531</v>
      </c>
      <c r="P577" t="s">
        <v>530</v>
      </c>
      <c r="Q577" s="5">
        <f t="shared" si="24"/>
        <v>2</v>
      </c>
      <c r="R577" s="8" t="str">
        <f t="shared" si="25"/>
        <v>6608030200009000</v>
      </c>
      <c r="S577" s="8" t="str">
        <f>VLOOKUP(R577,'RSU Provider 14-15'!Q:Q,1,)</f>
        <v>6608030200009000</v>
      </c>
      <c r="T577" s="8" t="e">
        <f>VLOOKUP(R577,#REF!,1,)</f>
        <v>#REF!</v>
      </c>
      <c r="U577" s="11" t="s">
        <v>817</v>
      </c>
      <c r="V577" s="8" t="e">
        <f>VLOOKUP(E577,#REF!,1,FALSE)</f>
        <v>#REF!</v>
      </c>
      <c r="W577" t="str">
        <f>VLOOKUP(R577,[2]Sheet1!$H$1:$H$65536,1,FALSE)</f>
        <v>6608030200009000</v>
      </c>
      <c r="Y577" t="str">
        <f t="shared" si="26"/>
        <v>HAWTHORNE-CEDAR KNOLLS UFSD--Program Code: 9000</v>
      </c>
      <c r="Z577" s="9">
        <v>480102880019</v>
      </c>
      <c r="AA577" t="s">
        <v>531</v>
      </c>
      <c r="AB577" t="s">
        <v>531</v>
      </c>
    </row>
    <row r="578" spans="1:28" x14ac:dyDescent="0.25">
      <c r="A578" s="10">
        <v>6</v>
      </c>
      <c r="B578" s="10">
        <v>1516</v>
      </c>
      <c r="C578" s="10" t="s">
        <v>527</v>
      </c>
      <c r="D578" s="10">
        <v>12630</v>
      </c>
      <c r="E578" s="9">
        <v>580603020000</v>
      </c>
      <c r="F578" t="s">
        <v>436</v>
      </c>
      <c r="G578" t="s">
        <v>563</v>
      </c>
      <c r="I578" t="s">
        <v>818</v>
      </c>
      <c r="J578">
        <v>9000</v>
      </c>
      <c r="K578" t="s">
        <v>529</v>
      </c>
      <c r="L578" t="s">
        <v>530</v>
      </c>
      <c r="M578" t="s">
        <v>530</v>
      </c>
      <c r="N578" t="s">
        <v>531</v>
      </c>
      <c r="O578" t="s">
        <v>531</v>
      </c>
      <c r="P578" t="s">
        <v>530</v>
      </c>
      <c r="Q578" s="5">
        <f>IF(AND(N578="Y",A578&lt;5),1,IF(AND(N578="Y", A578=6),2,IF(AND(L578="Y",O578="Y"),3,IF(AND(L578="Y",P578="Y"),4,IF(AND(L578="Y",M578="Y"),5,IF(AND(N578="Y",A578=8),6,IF(AND(N578="Y",A578=7),7)))))))</f>
        <v>2</v>
      </c>
      <c r="R578" s="8" t="str">
        <f t="shared" ref="R578:R610" si="27">CONCATENATE(E578,J578)</f>
        <v>5806030200009000</v>
      </c>
      <c r="S578" s="8" t="str">
        <f>VLOOKUP(R578,'RSU Provider 14-15'!Q:Q,1,)</f>
        <v>5806030200009000</v>
      </c>
      <c r="T578" s="8" t="e">
        <f>VLOOKUP(R578,#REF!,1,)</f>
        <v>#REF!</v>
      </c>
      <c r="U578" s="11" t="s">
        <v>817</v>
      </c>
      <c r="V578" s="8" t="e">
        <f>VLOOKUP(E578,#REF!,1,FALSE)</f>
        <v>#REF!</v>
      </c>
      <c r="W578" t="str">
        <f>VLOOKUP(R578,[2]Sheet1!$H$1:$H$65536,1,FALSE)</f>
        <v>5806030200009000</v>
      </c>
      <c r="Y578" t="str">
        <f t="shared" si="26"/>
        <v>LITTLE FLOWER UFSD--Program Code: 9000</v>
      </c>
      <c r="Z578" s="9">
        <v>480102880019</v>
      </c>
      <c r="AA578" t="s">
        <v>531</v>
      </c>
      <c r="AB578" t="s">
        <v>531</v>
      </c>
    </row>
    <row r="579" spans="1:28" x14ac:dyDescent="0.25">
      <c r="A579" s="10">
        <v>6</v>
      </c>
      <c r="B579" s="10">
        <v>1516</v>
      </c>
      <c r="C579" s="10" t="s">
        <v>527</v>
      </c>
      <c r="D579" s="10">
        <v>12810</v>
      </c>
      <c r="E579" s="9">
        <v>660806020000</v>
      </c>
      <c r="F579" t="s">
        <v>429</v>
      </c>
      <c r="G579" t="s">
        <v>528</v>
      </c>
      <c r="I579" t="s">
        <v>818</v>
      </c>
      <c r="J579">
        <v>9000</v>
      </c>
      <c r="K579" t="s">
        <v>529</v>
      </c>
      <c r="L579" t="s">
        <v>530</v>
      </c>
      <c r="M579" t="s">
        <v>530</v>
      </c>
      <c r="N579" t="s">
        <v>531</v>
      </c>
      <c r="O579" t="s">
        <v>531</v>
      </c>
      <c r="P579" t="s">
        <v>530</v>
      </c>
      <c r="Q579" s="5">
        <f>IF(AND(N579="Y",A579&lt;5),1,IF(AND(N579="Y", A579=6),2,IF(AND(L579="Y",O579="Y"),3,IF(AND(L579="Y",P579="Y"),4,IF(AND(L579="Y",M579="Y"),5,IF(AND(N579="Y",A579=8),6,IF(AND(N579="Y",A579=7),7)))))))</f>
        <v>2</v>
      </c>
      <c r="R579" s="8" t="str">
        <f t="shared" si="27"/>
        <v>6608060200009000</v>
      </c>
      <c r="S579" s="8" t="str">
        <f>VLOOKUP(R579,'RSU Provider 14-15'!Q:Q,1,)</f>
        <v>6608060200009000</v>
      </c>
      <c r="T579" s="8" t="e">
        <f>VLOOKUP(R579,#REF!,1,)</f>
        <v>#REF!</v>
      </c>
      <c r="U579" s="11" t="s">
        <v>817</v>
      </c>
      <c r="V579" s="8" t="e">
        <f>VLOOKUP(E579,#REF!,1,FALSE)</f>
        <v>#REF!</v>
      </c>
      <c r="W579" t="str">
        <f>VLOOKUP(R579,[2]Sheet1!$H$1:$H$65536,1,FALSE)</f>
        <v>6608060200009000</v>
      </c>
      <c r="Y579" t="str">
        <f t="shared" si="26"/>
        <v>MT PLEASANT-BLYTHEDALE UFSD--Program Code: 9000</v>
      </c>
      <c r="Z579" s="9">
        <v>662200880200</v>
      </c>
      <c r="AA579" t="s">
        <v>531</v>
      </c>
      <c r="AB579" t="s">
        <v>531</v>
      </c>
    </row>
    <row r="580" spans="1:28" x14ac:dyDescent="0.25">
      <c r="A580" s="10">
        <v>6</v>
      </c>
      <c r="B580" s="10">
        <v>1516</v>
      </c>
      <c r="C580" s="10" t="s">
        <v>527</v>
      </c>
      <c r="D580" s="10">
        <v>12810</v>
      </c>
      <c r="E580" s="9">
        <v>660806020000</v>
      </c>
      <c r="F580" t="s">
        <v>429</v>
      </c>
      <c r="G580" t="s">
        <v>528</v>
      </c>
      <c r="I580" t="s">
        <v>818</v>
      </c>
      <c r="J580">
        <v>9100</v>
      </c>
      <c r="K580" t="s">
        <v>529</v>
      </c>
      <c r="L580" t="s">
        <v>531</v>
      </c>
      <c r="M580" t="s">
        <v>530</v>
      </c>
      <c r="N580" t="s">
        <v>530</v>
      </c>
      <c r="O580" t="s">
        <v>531</v>
      </c>
      <c r="P580" t="s">
        <v>530</v>
      </c>
      <c r="Q580" s="5">
        <f>IF(AND(N580="Y",A580&lt;5),1,IF(AND(N580="Y", A580=6),2,IF(AND(L580="Y",O580="Y"),3,IF(AND(L580="Y",P580="Y"),4,IF(AND(L580="Y",M580="Y"),5,IF(AND(N580="Y",A580=8),6,IF(AND(N580="Y",A580=7),7)))))))</f>
        <v>3</v>
      </c>
      <c r="R580" s="8" t="str">
        <f t="shared" si="27"/>
        <v>6608060200009100</v>
      </c>
      <c r="S580" s="8" t="str">
        <f>VLOOKUP(R580,'RSU Provider 14-15'!Q:Q,1,)</f>
        <v>6608060200009100</v>
      </c>
      <c r="T580" s="8" t="e">
        <f>VLOOKUP(R580,#REF!,1,)</f>
        <v>#REF!</v>
      </c>
      <c r="U580" s="11" t="s">
        <v>817</v>
      </c>
      <c r="V580" s="8" t="e">
        <f>VLOOKUP(E580,#REF!,1,FALSE)</f>
        <v>#REF!</v>
      </c>
      <c r="W580" t="str">
        <f>VLOOKUP(R580,[2]Sheet1!$H$1:$H$65536,1,FALSE)</f>
        <v>6608060200009100</v>
      </c>
      <c r="Y580" t="str">
        <f t="shared" ref="Y580:Y611" si="28">CONCATENATE(F580,U580,I580,J580)</f>
        <v>MT PLEASANT-BLYTHEDALE UFSD--Program Code: 9100</v>
      </c>
      <c r="Z580" s="9">
        <v>662200880200</v>
      </c>
      <c r="AA580" t="s">
        <v>531</v>
      </c>
      <c r="AB580" t="s">
        <v>531</v>
      </c>
    </row>
    <row r="581" spans="1:28" x14ac:dyDescent="0.25">
      <c r="A581" s="10">
        <v>6</v>
      </c>
      <c r="B581" s="10">
        <v>1516</v>
      </c>
      <c r="C581" s="10" t="s">
        <v>527</v>
      </c>
      <c r="D581" s="10">
        <v>12820</v>
      </c>
      <c r="E581" s="9">
        <v>660804020000</v>
      </c>
      <c r="F581" t="s">
        <v>430</v>
      </c>
      <c r="G581" t="s">
        <v>542</v>
      </c>
      <c r="I581" t="s">
        <v>818</v>
      </c>
      <c r="J581">
        <v>9000</v>
      </c>
      <c r="K581" t="s">
        <v>529</v>
      </c>
      <c r="L581" t="s">
        <v>530</v>
      </c>
      <c r="M581" t="s">
        <v>530</v>
      </c>
      <c r="N581" t="s">
        <v>531</v>
      </c>
      <c r="O581" t="s">
        <v>531</v>
      </c>
      <c r="P581" t="s">
        <v>530</v>
      </c>
      <c r="Q581" s="5">
        <f>IF(AND(N581="Y",A581&lt;5),1,IF(AND(N581="Y", A581=6),2,IF(AND(L581="Y",O581="Y"),3,IF(AND(L581="Y",P581="Y"),4,IF(AND(L581="Y",M581="Y"),5,IF(AND(N581="Y",A581=8),6,IF(AND(N581="Y",A581=7),7)))))))</f>
        <v>2</v>
      </c>
      <c r="R581" s="8" t="str">
        <f t="shared" si="27"/>
        <v>6608040200009000</v>
      </c>
      <c r="S581" s="8" t="str">
        <f>VLOOKUP(R581,'RSU Provider 14-15'!Q:Q,1,)</f>
        <v>6608040200009000</v>
      </c>
      <c r="T581" s="8" t="e">
        <f>VLOOKUP(R581,#REF!,1,)</f>
        <v>#REF!</v>
      </c>
      <c r="U581" s="11" t="s">
        <v>817</v>
      </c>
      <c r="V581" s="8" t="e">
        <f>VLOOKUP(E581,#REF!,1,FALSE)</f>
        <v>#REF!</v>
      </c>
      <c r="W581" t="str">
        <f>VLOOKUP(R581,[2]Sheet1!$H$1:$H$65536,1,FALSE)</f>
        <v>6608040200009000</v>
      </c>
      <c r="Y581" t="str">
        <f t="shared" si="28"/>
        <v>MT PLEASANT-COTTAGE UFSD--Program Code: 9000</v>
      </c>
      <c r="Z581" s="9">
        <v>662200880200</v>
      </c>
      <c r="AA581" t="s">
        <v>531</v>
      </c>
      <c r="AB581" t="s">
        <v>531</v>
      </c>
    </row>
    <row r="582" spans="1:28" x14ac:dyDescent="0.25">
      <c r="A582" s="10">
        <v>6</v>
      </c>
      <c r="B582" s="10">
        <v>1516</v>
      </c>
      <c r="C582" s="10" t="s">
        <v>527</v>
      </c>
      <c r="D582" s="10">
        <v>13290</v>
      </c>
      <c r="E582" s="9">
        <v>43011020000</v>
      </c>
      <c r="F582" t="s">
        <v>438</v>
      </c>
      <c r="G582" t="s">
        <v>528</v>
      </c>
      <c r="I582" t="s">
        <v>818</v>
      </c>
      <c r="J582">
        <v>9000</v>
      </c>
      <c r="K582" t="s">
        <v>529</v>
      </c>
      <c r="L582" t="s">
        <v>530</v>
      </c>
      <c r="M582" t="s">
        <v>530</v>
      </c>
      <c r="N582" t="s">
        <v>531</v>
      </c>
      <c r="O582" t="s">
        <v>531</v>
      </c>
      <c r="P582" t="s">
        <v>530</v>
      </c>
      <c r="Q582" s="5">
        <f>IF(AND(N582="Y",A582&lt;5),1,IF(AND(N582="Y", A582=6),2,IF(AND(L582="Y",O582="Y"),3,IF(AND(L582="Y",P582="Y"),4,IF(AND(L582="Y",M582="Y"),5,IF(AND(N582="Y",A582=8),6,IF(AND(N582="Y",A582=7),7)))))))</f>
        <v>2</v>
      </c>
      <c r="R582" s="8" t="str">
        <f t="shared" si="27"/>
        <v>430110200009000</v>
      </c>
      <c r="S582" s="8" t="str">
        <f>VLOOKUP(R582,'RSU Provider 14-15'!Q:Q,1,)</f>
        <v>430110200009000</v>
      </c>
      <c r="T582" s="8" t="e">
        <f>VLOOKUP(R582,#REF!,1,)</f>
        <v>#REF!</v>
      </c>
      <c r="U582" s="11" t="s">
        <v>817</v>
      </c>
      <c r="V582" s="8" t="e">
        <f>VLOOKUP(E582,#REF!,1,FALSE)</f>
        <v>#REF!</v>
      </c>
      <c r="W582" t="str">
        <f>VLOOKUP(R582,[2]Sheet1!$H$1:$H$65536,1,FALSE)</f>
        <v>430110200009000</v>
      </c>
      <c r="Y582" t="str">
        <f t="shared" si="28"/>
        <v>RANDOLPH ACAD UFSD--Program Code: 9000</v>
      </c>
      <c r="Z582" s="9">
        <v>331700880056</v>
      </c>
      <c r="AA582" t="s">
        <v>531</v>
      </c>
      <c r="AB582" t="s">
        <v>531</v>
      </c>
    </row>
    <row r="583" spans="1:28" x14ac:dyDescent="0.25">
      <c r="A583" s="10">
        <v>9</v>
      </c>
      <c r="B583" s="10">
        <v>1516</v>
      </c>
      <c r="C583" s="10" t="s">
        <v>527</v>
      </c>
      <c r="D583" s="10">
        <v>25070</v>
      </c>
      <c r="E583" s="13" t="s">
        <v>367</v>
      </c>
      <c r="F583" t="s">
        <v>798</v>
      </c>
      <c r="G583" s="5"/>
      <c r="I583" t="s">
        <v>818</v>
      </c>
      <c r="J583" s="10">
        <v>9260</v>
      </c>
      <c r="R583" s="8" t="str">
        <f t="shared" si="27"/>
        <v>5808019976449260</v>
      </c>
      <c r="S583" s="8" t="e">
        <f>VLOOKUP(R583,'RSU Provider 14-15'!Q:Q,1,)</f>
        <v>#N/A</v>
      </c>
      <c r="T583" s="8" t="e">
        <f>VLOOKUP(R583,#REF!,1,)</f>
        <v>#REF!</v>
      </c>
      <c r="U583" s="11" t="s">
        <v>817</v>
      </c>
      <c r="V583" s="8" t="e">
        <f>VLOOKUP(E583,#REF!,1,FALSE)</f>
        <v>#REF!</v>
      </c>
      <c r="W583" t="e">
        <f>VLOOKUP(R583,[2]Sheet1!$H$1:$H$65536,1,FALSE)</f>
        <v>#N/A</v>
      </c>
      <c r="Y583" t="str">
        <f t="shared" si="28"/>
        <v>CLEARY SCHOOL--Program Code: 9260</v>
      </c>
      <c r="Z583" s="9">
        <v>800000074113</v>
      </c>
      <c r="AA583" t="s">
        <v>531</v>
      </c>
      <c r="AB583" t="s">
        <v>531</v>
      </c>
    </row>
    <row r="584" spans="1:28" x14ac:dyDescent="0.25">
      <c r="A584" s="10">
        <v>9</v>
      </c>
      <c r="B584" s="10">
        <v>1516</v>
      </c>
      <c r="C584" s="10" t="s">
        <v>527</v>
      </c>
      <c r="D584" s="10">
        <v>25070</v>
      </c>
      <c r="E584" s="13" t="s">
        <v>367</v>
      </c>
      <c r="F584" t="s">
        <v>798</v>
      </c>
      <c r="G584" s="5"/>
      <c r="I584" t="s">
        <v>818</v>
      </c>
      <c r="J584" s="10">
        <v>9315</v>
      </c>
      <c r="R584" s="8" t="str">
        <f t="shared" si="27"/>
        <v>5808019976449315</v>
      </c>
      <c r="S584" s="8" t="e">
        <f>VLOOKUP(R584,'RSU Provider 14-15'!Q:Q,1,)</f>
        <v>#N/A</v>
      </c>
      <c r="T584" s="8" t="e">
        <f>VLOOKUP(R584,#REF!,1,)</f>
        <v>#REF!</v>
      </c>
      <c r="U584" s="11" t="s">
        <v>817</v>
      </c>
      <c r="V584" s="8" t="e">
        <f>VLOOKUP(E584,#REF!,1,FALSE)</f>
        <v>#REF!</v>
      </c>
      <c r="W584" t="e">
        <f>VLOOKUP(R584,[2]Sheet1!$H$1:$H$65536,1,FALSE)</f>
        <v>#N/A</v>
      </c>
      <c r="Y584" t="str">
        <f t="shared" si="28"/>
        <v>CLEARY SCHOOL--Program Code: 9315</v>
      </c>
      <c r="Z584" s="9">
        <v>412300999379</v>
      </c>
      <c r="AA584" t="s">
        <v>531</v>
      </c>
      <c r="AB584" t="s">
        <v>531</v>
      </c>
    </row>
    <row r="585" spans="1:28" x14ac:dyDescent="0.25">
      <c r="A585" s="10">
        <v>9</v>
      </c>
      <c r="B585" s="10">
        <v>1516</v>
      </c>
      <c r="C585" s="10" t="s">
        <v>527</v>
      </c>
      <c r="D585" s="10">
        <v>23090</v>
      </c>
      <c r="E585" s="13" t="s">
        <v>403</v>
      </c>
      <c r="F585" t="s">
        <v>402</v>
      </c>
      <c r="G585" s="5"/>
      <c r="I585" t="s">
        <v>818</v>
      </c>
      <c r="J585" s="10">
        <v>9260</v>
      </c>
      <c r="R585" s="8" t="str">
        <f t="shared" si="27"/>
        <v>2804099964539260</v>
      </c>
      <c r="S585" s="8" t="e">
        <f>VLOOKUP(R585,'RSU Provider 14-15'!Q:Q,1,)</f>
        <v>#N/A</v>
      </c>
      <c r="T585" s="8" t="e">
        <f>VLOOKUP(R585,#REF!,1,)</f>
        <v>#REF!</v>
      </c>
      <c r="U585" s="11" t="s">
        <v>817</v>
      </c>
      <c r="V585" s="8" t="e">
        <f>VLOOKUP(E585,#REF!,1,FALSE)</f>
        <v>#REF!</v>
      </c>
      <c r="W585" t="e">
        <f>VLOOKUP(R585,[2]Sheet1!$H$1:$H$65536,1,FALSE)</f>
        <v>#N/A</v>
      </c>
      <c r="Y585" t="str">
        <f t="shared" si="28"/>
        <v>HENRY VISCARDI SCHOOL--Program Code: 9260</v>
      </c>
      <c r="Z585" s="9">
        <v>412300999379</v>
      </c>
      <c r="AA585" t="s">
        <v>531</v>
      </c>
      <c r="AB585" t="s">
        <v>531</v>
      </c>
    </row>
    <row r="586" spans="1:28" x14ac:dyDescent="0.25">
      <c r="A586" s="10">
        <v>9</v>
      </c>
      <c r="B586" s="10">
        <v>1516</v>
      </c>
      <c r="C586" s="10" t="s">
        <v>527</v>
      </c>
      <c r="D586" s="10">
        <v>25080</v>
      </c>
      <c r="E586" s="13" t="s">
        <v>388</v>
      </c>
      <c r="F586" t="s">
        <v>799</v>
      </c>
      <c r="G586" s="5"/>
      <c r="I586" t="s">
        <v>818</v>
      </c>
      <c r="J586" s="10">
        <v>9260</v>
      </c>
      <c r="R586" s="8" t="str">
        <f t="shared" si="27"/>
        <v>3211009952009260</v>
      </c>
      <c r="S586" s="8" t="e">
        <f>VLOOKUP(R586,'RSU Provider 14-15'!Q:Q,1,)</f>
        <v>#N/A</v>
      </c>
      <c r="T586" s="8" t="e">
        <f>VLOOKUP(R586,#REF!,1,)</f>
        <v>#REF!</v>
      </c>
      <c r="U586" s="11" t="s">
        <v>817</v>
      </c>
      <c r="V586" s="8" t="e">
        <f>VLOOKUP(E586,#REF!,1,FALSE)</f>
        <v>#REF!</v>
      </c>
      <c r="W586" t="e">
        <f>VLOOKUP(R586,[2]Sheet1!$H$1:$H$65536,1,FALSE)</f>
        <v>#N/A</v>
      </c>
      <c r="Y586" t="str">
        <f t="shared" si="28"/>
        <v>LAVELLE SCHOOL --Program Code: 9260</v>
      </c>
      <c r="Z586" s="9">
        <v>490804998235</v>
      </c>
      <c r="AA586" t="s">
        <v>531</v>
      </c>
      <c r="AB586" t="s">
        <v>531</v>
      </c>
    </row>
    <row r="587" spans="1:28" x14ac:dyDescent="0.25">
      <c r="A587" s="10">
        <v>9</v>
      </c>
      <c r="B587" s="10">
        <v>1516</v>
      </c>
      <c r="C587" s="10" t="s">
        <v>527</v>
      </c>
      <c r="D587" s="10">
        <v>25080</v>
      </c>
      <c r="E587" s="9">
        <v>321100995200</v>
      </c>
      <c r="F587" t="s">
        <v>387</v>
      </c>
      <c r="G587" t="s">
        <v>563</v>
      </c>
      <c r="I587" t="s">
        <v>818</v>
      </c>
      <c r="J587">
        <v>9100</v>
      </c>
      <c r="K587" t="s">
        <v>529</v>
      </c>
      <c r="L587" t="s">
        <v>531</v>
      </c>
      <c r="M587" t="s">
        <v>530</v>
      </c>
      <c r="N587" t="s">
        <v>530</v>
      </c>
      <c r="O587" t="s">
        <v>531</v>
      </c>
      <c r="P587" t="s">
        <v>530</v>
      </c>
      <c r="Q587" s="5">
        <f>IF(AND(N587="Y",A587&lt;5),1,IF(AND(N587="Y", A587=6),2,IF(AND(L587="Y",O587="Y"),3,IF(AND(L587="Y",P587="Y"),4,IF(AND(L587="Y",M587="Y"),5,IF(AND(N587="Y",A587=8),6,IF(AND(N587="Y",A587=7),7)))))))</f>
        <v>3</v>
      </c>
      <c r="R587" s="8" t="str">
        <f t="shared" si="27"/>
        <v>3211009952009100</v>
      </c>
      <c r="S587" s="8" t="str">
        <f>VLOOKUP(R587,'RSU Provider 14-15'!Q:Q,1,)</f>
        <v>3211009952009100</v>
      </c>
      <c r="T587" s="8" t="e">
        <f>VLOOKUP(R587,#REF!,1,)</f>
        <v>#REF!</v>
      </c>
      <c r="U587" s="11" t="s">
        <v>817</v>
      </c>
      <c r="V587" s="8" t="e">
        <f>VLOOKUP(E587,#REF!,1,FALSE)</f>
        <v>#REF!</v>
      </c>
      <c r="W587" t="e">
        <f>VLOOKUP(R587,[2]Sheet1!$H$1:$H$65536,1,FALSE)</f>
        <v>#N/A</v>
      </c>
      <c r="Y587" t="str">
        <f t="shared" si="28"/>
        <v>LAVELLE SCHOOL - BLIND--Program Code: 9100</v>
      </c>
      <c r="Z587" s="9">
        <v>280502998059</v>
      </c>
      <c r="AA587" t="s">
        <v>531</v>
      </c>
      <c r="AB587" t="s">
        <v>531</v>
      </c>
    </row>
    <row r="588" spans="1:28" x14ac:dyDescent="0.25">
      <c r="A588" s="10">
        <v>9</v>
      </c>
      <c r="B588" s="10">
        <v>1516</v>
      </c>
      <c r="C588" s="10" t="s">
        <v>527</v>
      </c>
      <c r="D588" s="10">
        <v>25090</v>
      </c>
      <c r="E588" s="13" t="s">
        <v>378</v>
      </c>
      <c r="F588" t="s">
        <v>800</v>
      </c>
      <c r="G588" s="5"/>
      <c r="I588" t="s">
        <v>818</v>
      </c>
      <c r="J588" s="10">
        <v>9260</v>
      </c>
      <c r="R588" s="8" t="str">
        <f t="shared" si="27"/>
        <v>3430009967869260</v>
      </c>
      <c r="S588" s="8" t="e">
        <f>VLOOKUP(R588,'RSU Provider 14-15'!Q:Q,1,)</f>
        <v>#N/A</v>
      </c>
      <c r="T588" s="8" t="e">
        <f>VLOOKUP(R588,#REF!,1,)</f>
        <v>#REF!</v>
      </c>
      <c r="U588" s="11" t="s">
        <v>817</v>
      </c>
      <c r="V588" s="8" t="e">
        <f>VLOOKUP(E588,#REF!,1,FALSE)</f>
        <v>#REF!</v>
      </c>
      <c r="W588" t="e">
        <f>VLOOKUP(R588,[2]Sheet1!$H$1:$H$65536,1,FALSE)</f>
        <v>#N/A</v>
      </c>
      <c r="Y588" t="str">
        <f t="shared" si="28"/>
        <v>LEXINGTON SCHOOL--Program Code: 9260</v>
      </c>
      <c r="Z588" s="9">
        <v>280502998059</v>
      </c>
      <c r="AA588" t="s">
        <v>531</v>
      </c>
      <c r="AB588" t="s">
        <v>531</v>
      </c>
    </row>
    <row r="589" spans="1:28" x14ac:dyDescent="0.25">
      <c r="A589" s="10">
        <v>9</v>
      </c>
      <c r="B589" s="10">
        <v>1516</v>
      </c>
      <c r="C589" s="10" t="s">
        <v>527</v>
      </c>
      <c r="D589" s="10">
        <v>25090</v>
      </c>
      <c r="E589" s="13" t="s">
        <v>378</v>
      </c>
      <c r="F589" t="s">
        <v>800</v>
      </c>
      <c r="G589" s="5"/>
      <c r="I589" t="s">
        <v>818</v>
      </c>
      <c r="J589" s="10">
        <v>9279</v>
      </c>
      <c r="R589" s="8" t="str">
        <f t="shared" si="27"/>
        <v>3430009967869279</v>
      </c>
      <c r="S589" s="8" t="e">
        <f>VLOOKUP(R589,'RSU Provider 14-15'!Q:Q,1,)</f>
        <v>#N/A</v>
      </c>
      <c r="T589" s="8" t="e">
        <f>VLOOKUP(R589,#REF!,1,)</f>
        <v>#REF!</v>
      </c>
      <c r="U589" s="11" t="s">
        <v>817</v>
      </c>
      <c r="V589" s="8" t="e">
        <f>VLOOKUP(E589,#REF!,1,FALSE)</f>
        <v>#REF!</v>
      </c>
      <c r="W589" t="e">
        <f>VLOOKUP(R589,[2]Sheet1!$H$1:$H$65536,1,FALSE)</f>
        <v>#N/A</v>
      </c>
      <c r="Y589" t="str">
        <f t="shared" si="28"/>
        <v>LEXINGTON SCHOOL--Program Code: 9279</v>
      </c>
      <c r="Z589" s="9">
        <v>280502998059</v>
      </c>
      <c r="AA589" t="s">
        <v>531</v>
      </c>
      <c r="AB589" t="s">
        <v>531</v>
      </c>
    </row>
    <row r="590" spans="1:28" x14ac:dyDescent="0.25">
      <c r="A590" s="10">
        <v>9</v>
      </c>
      <c r="B590" s="10">
        <v>1516</v>
      </c>
      <c r="C590" s="10" t="s">
        <v>527</v>
      </c>
      <c r="D590" s="10">
        <v>25090</v>
      </c>
      <c r="E590" s="13" t="s">
        <v>378</v>
      </c>
      <c r="F590" t="s">
        <v>800</v>
      </c>
      <c r="G590" s="5"/>
      <c r="I590" t="s">
        <v>818</v>
      </c>
      <c r="J590" s="10">
        <v>9315</v>
      </c>
      <c r="R590" s="8" t="str">
        <f t="shared" si="27"/>
        <v>3430009967869315</v>
      </c>
      <c r="S590" s="8" t="e">
        <f>VLOOKUP(R590,'RSU Provider 14-15'!Q:Q,1,)</f>
        <v>#N/A</v>
      </c>
      <c r="T590" s="8" t="e">
        <f>VLOOKUP(R590,#REF!,1,)</f>
        <v>#REF!</v>
      </c>
      <c r="U590" s="11" t="s">
        <v>817</v>
      </c>
      <c r="V590" s="8" t="e">
        <f>VLOOKUP(E590,#REF!,1,FALSE)</f>
        <v>#REF!</v>
      </c>
      <c r="W590" t="e">
        <f>VLOOKUP(R590,[2]Sheet1!$H$1:$H$65536,1,FALSE)</f>
        <v>#N/A</v>
      </c>
      <c r="Y590" t="str">
        <f t="shared" si="28"/>
        <v>LEXINGTON SCHOOL--Program Code: 9315</v>
      </c>
      <c r="Z590" s="9">
        <v>280502998059</v>
      </c>
      <c r="AA590" t="s">
        <v>531</v>
      </c>
      <c r="AB590" t="s">
        <v>531</v>
      </c>
    </row>
    <row r="591" spans="1:28" x14ac:dyDescent="0.25">
      <c r="A591" s="10">
        <v>9</v>
      </c>
      <c r="B591" s="10">
        <v>1516</v>
      </c>
      <c r="C591" s="10" t="s">
        <v>527</v>
      </c>
      <c r="D591" s="10">
        <v>12780</v>
      </c>
      <c r="E591" s="9">
        <v>280503315797</v>
      </c>
      <c r="F591" t="s">
        <v>648</v>
      </c>
      <c r="G591" t="s">
        <v>563</v>
      </c>
      <c r="I591" t="s">
        <v>818</v>
      </c>
      <c r="J591">
        <v>9100</v>
      </c>
      <c r="K591" t="s">
        <v>529</v>
      </c>
      <c r="L591" t="s">
        <v>531</v>
      </c>
      <c r="M591" t="s">
        <v>530</v>
      </c>
      <c r="N591" t="s">
        <v>530</v>
      </c>
      <c r="O591" t="s">
        <v>531</v>
      </c>
      <c r="P591" t="s">
        <v>530</v>
      </c>
      <c r="Q591" s="5">
        <f>IF(AND(N591="Y",A591&lt;5),1,IF(AND(N591="Y", A591=6),2,IF(AND(L591="Y",O591="Y"),3,IF(AND(L591="Y",P591="Y"),4,IF(AND(L591="Y",M591="Y"),5,IF(AND(N591="Y",A591=8),6,IF(AND(N591="Y",A591=7),7)))))))</f>
        <v>3</v>
      </c>
      <c r="R591" s="8" t="str">
        <f t="shared" si="27"/>
        <v>2805033157979100</v>
      </c>
      <c r="S591" s="8" t="str">
        <f>VLOOKUP(R591,'RSU Provider 14-15'!Q:Q,1,)</f>
        <v>2805033157979100</v>
      </c>
      <c r="T591" s="8" t="e">
        <f>VLOOKUP(R591,#REF!,1,)</f>
        <v>#REF!</v>
      </c>
      <c r="U591" s="11" t="s">
        <v>817</v>
      </c>
      <c r="V591" s="8" t="e">
        <f>VLOOKUP(E591,#REF!,1,FALSE)</f>
        <v>#REF!</v>
      </c>
      <c r="W591" t="e">
        <f>VLOOKUP(R591,[2]Sheet1!$H$1:$H$65536,1,FALSE)</f>
        <v>#N/A</v>
      </c>
      <c r="Y591" t="str">
        <f t="shared" si="28"/>
        <v>MILL NECK MANOR SCHOOL FOR D--Program Code: 9100</v>
      </c>
      <c r="Z591" s="9">
        <v>260501996191</v>
      </c>
      <c r="AA591" t="s">
        <v>531</v>
      </c>
      <c r="AB591" t="s">
        <v>531</v>
      </c>
    </row>
    <row r="592" spans="1:28" x14ac:dyDescent="0.25">
      <c r="A592" s="10">
        <v>9</v>
      </c>
      <c r="B592" s="10">
        <v>1516</v>
      </c>
      <c r="C592" s="10" t="s">
        <v>527</v>
      </c>
      <c r="D592" s="10">
        <v>12780</v>
      </c>
      <c r="E592" s="9">
        <v>280503315797</v>
      </c>
      <c r="F592" t="s">
        <v>648</v>
      </c>
      <c r="G592" t="s">
        <v>563</v>
      </c>
      <c r="I592" t="s">
        <v>818</v>
      </c>
      <c r="J592">
        <v>9160</v>
      </c>
      <c r="K592" t="s">
        <v>529</v>
      </c>
      <c r="L592" t="s">
        <v>531</v>
      </c>
      <c r="M592" t="s">
        <v>530</v>
      </c>
      <c r="N592" t="s">
        <v>530</v>
      </c>
      <c r="O592" t="s">
        <v>530</v>
      </c>
      <c r="P592" t="s">
        <v>531</v>
      </c>
      <c r="Q592" s="5">
        <f>IF(AND(N592="Y",A592&lt;5),1,IF(AND(N592="Y", A592=6),2,IF(AND(L592="Y",O592="Y"),3,IF(AND(L592="Y",P592="Y"),4,IF(AND(L592="Y",M592="Y"),5,IF(AND(N592="Y",A592=8),6,IF(AND(N592="Y",A592=7),7)))))))</f>
        <v>4</v>
      </c>
      <c r="R592" s="8" t="str">
        <f t="shared" si="27"/>
        <v>2805033157979160</v>
      </c>
      <c r="S592" s="8" t="str">
        <f>VLOOKUP(R592,'RSU Provider 14-15'!Q:Q,1,)</f>
        <v>2805033157979160</v>
      </c>
      <c r="T592" s="8" t="e">
        <f>VLOOKUP(R592,#REF!,1,)</f>
        <v>#REF!</v>
      </c>
      <c r="U592" s="11" t="s">
        <v>817</v>
      </c>
      <c r="V592" s="8" t="e">
        <f>VLOOKUP(E592,#REF!,1,FALSE)</f>
        <v>#REF!</v>
      </c>
      <c r="W592" t="e">
        <f>VLOOKUP(R592,[2]Sheet1!$H$1:$H$65536,1,FALSE)</f>
        <v>#N/A</v>
      </c>
      <c r="Y592" t="str">
        <f t="shared" si="28"/>
        <v>MILL NECK MANOR SCHOOL FOR D--Program Code: 9160</v>
      </c>
      <c r="Z592" s="9">
        <v>260501996191</v>
      </c>
      <c r="AA592" t="s">
        <v>531</v>
      </c>
      <c r="AB592" t="s">
        <v>531</v>
      </c>
    </row>
    <row r="593" spans="1:29" x14ac:dyDescent="0.25">
      <c r="A593" s="10">
        <v>9</v>
      </c>
      <c r="B593" s="10">
        <v>1516</v>
      </c>
      <c r="C593" s="10" t="s">
        <v>527</v>
      </c>
      <c r="D593" s="10">
        <v>12780</v>
      </c>
      <c r="E593" s="13" t="s">
        <v>348</v>
      </c>
      <c r="F593" t="s">
        <v>801</v>
      </c>
      <c r="G593" s="5"/>
      <c r="I593" t="s">
        <v>818</v>
      </c>
      <c r="J593" s="10">
        <v>9260</v>
      </c>
      <c r="R593" s="8" t="str">
        <f t="shared" si="27"/>
        <v>2805033157979260</v>
      </c>
      <c r="S593" s="8" t="e">
        <f>VLOOKUP(R593,'RSU Provider 14-15'!Q:Q,1,)</f>
        <v>#N/A</v>
      </c>
      <c r="T593" s="8" t="e">
        <f>VLOOKUP(R593,#REF!,1,)</f>
        <v>#REF!</v>
      </c>
      <c r="U593" s="11" t="s">
        <v>817</v>
      </c>
      <c r="V593" s="8" t="e">
        <f>VLOOKUP(E593,#REF!,1,FALSE)</f>
        <v>#REF!</v>
      </c>
      <c r="W593" t="e">
        <f>VLOOKUP(R593,[2]Sheet1!$H$1:$H$65536,1,FALSE)</f>
        <v>#N/A</v>
      </c>
      <c r="Y593" t="str">
        <f t="shared" si="28"/>
        <v>MILLNECK MANOR--Program Code: 9260</v>
      </c>
      <c r="Z593" s="9">
        <v>310100880025</v>
      </c>
      <c r="AA593" t="s">
        <v>531</v>
      </c>
      <c r="AB593" t="s">
        <v>531</v>
      </c>
    </row>
    <row r="594" spans="1:29" x14ac:dyDescent="0.25">
      <c r="A594" s="10">
        <v>9</v>
      </c>
      <c r="B594" s="10">
        <v>1516</v>
      </c>
      <c r="C594" s="10" t="s">
        <v>527</v>
      </c>
      <c r="D594" s="10">
        <v>12780</v>
      </c>
      <c r="E594" s="13" t="s">
        <v>348</v>
      </c>
      <c r="F594" t="s">
        <v>801</v>
      </c>
      <c r="G594" s="5"/>
      <c r="I594" t="s">
        <v>818</v>
      </c>
      <c r="J594" s="10">
        <v>9315</v>
      </c>
      <c r="R594" s="8" t="str">
        <f t="shared" si="27"/>
        <v>2805033157979315</v>
      </c>
      <c r="S594" s="8" t="e">
        <f>VLOOKUP(R594,'RSU Provider 14-15'!Q:Q,1,)</f>
        <v>#N/A</v>
      </c>
      <c r="T594" s="8" t="e">
        <f>VLOOKUP(R594,#REF!,1,)</f>
        <v>#REF!</v>
      </c>
      <c r="U594" s="11" t="s">
        <v>817</v>
      </c>
      <c r="V594" s="8" t="e">
        <f>VLOOKUP(E594,#REF!,1,FALSE)</f>
        <v>#REF!</v>
      </c>
      <c r="W594" t="e">
        <f>VLOOKUP(R594,[2]Sheet1!$H$1:$H$65536,1,FALSE)</f>
        <v>#N/A</v>
      </c>
      <c r="Y594" t="str">
        <f t="shared" si="28"/>
        <v>MILLNECK MANOR--Program Code: 9315</v>
      </c>
      <c r="Z594" s="9">
        <v>310100880025</v>
      </c>
      <c r="AA594" t="s">
        <v>531</v>
      </c>
      <c r="AB594" t="s">
        <v>531</v>
      </c>
    </row>
    <row r="595" spans="1:29" x14ac:dyDescent="0.25">
      <c r="A595" s="10">
        <v>9</v>
      </c>
      <c r="B595" s="10">
        <v>1516</v>
      </c>
      <c r="C595" s="10" t="s">
        <v>527</v>
      </c>
      <c r="D595" s="10">
        <v>12870</v>
      </c>
      <c r="E595" s="9">
        <v>321100996863</v>
      </c>
      <c r="F595" t="s">
        <v>389</v>
      </c>
      <c r="G595" t="s">
        <v>563</v>
      </c>
      <c r="I595" t="s">
        <v>818</v>
      </c>
      <c r="J595">
        <v>9100</v>
      </c>
      <c r="K595" t="s">
        <v>529</v>
      </c>
      <c r="L595" t="s">
        <v>531</v>
      </c>
      <c r="M595" t="s">
        <v>530</v>
      </c>
      <c r="N595" t="s">
        <v>530</v>
      </c>
      <c r="O595" t="s">
        <v>531</v>
      </c>
      <c r="P595" t="s">
        <v>530</v>
      </c>
      <c r="Q595" s="5">
        <f>IF(AND(N595="Y",A595&lt;5),1,IF(AND(N595="Y", A595=6),2,IF(AND(L595="Y",O595="Y"),3,IF(AND(L595="Y",P595="Y"),4,IF(AND(L595="Y",M595="Y"),5,IF(AND(N595="Y",A595=8),6,IF(AND(N595="Y",A595=7),7)))))))</f>
        <v>3</v>
      </c>
      <c r="R595" s="8" t="str">
        <f t="shared" si="27"/>
        <v>3211009968639100</v>
      </c>
      <c r="S595" s="8" t="str">
        <f>VLOOKUP(R595,'RSU Provider 14-15'!Q:Q,1,)</f>
        <v>3211009968639100</v>
      </c>
      <c r="T595" s="8" t="e">
        <f>VLOOKUP(R595,#REF!,1,)</f>
        <v>#REF!</v>
      </c>
      <c r="U595" s="11" t="s">
        <v>817</v>
      </c>
      <c r="V595" s="8" t="e">
        <f>VLOOKUP(E595,#REF!,1,FALSE)</f>
        <v>#REF!</v>
      </c>
      <c r="W595" t="e">
        <f>VLOOKUP(R595,[2]Sheet1!$H$1:$H$65536,1,FALSE)</f>
        <v>#N/A</v>
      </c>
      <c r="Y595" t="str">
        <f t="shared" si="28"/>
        <v>NY INST FOR SPEC EDUC--Program Code: 9100</v>
      </c>
      <c r="Z595" s="9">
        <v>353100880287</v>
      </c>
      <c r="AA595" t="s">
        <v>531</v>
      </c>
      <c r="AB595" t="s">
        <v>531</v>
      </c>
    </row>
    <row r="596" spans="1:29" x14ac:dyDescent="0.25">
      <c r="A596" s="10">
        <v>9</v>
      </c>
      <c r="B596" s="10">
        <v>1516</v>
      </c>
      <c r="C596" s="10" t="s">
        <v>527</v>
      </c>
      <c r="D596" s="10">
        <v>12870</v>
      </c>
      <c r="E596" s="13" t="s">
        <v>390</v>
      </c>
      <c r="F596" t="s">
        <v>802</v>
      </c>
      <c r="G596" s="5"/>
      <c r="I596" t="s">
        <v>818</v>
      </c>
      <c r="J596" s="10">
        <v>9260</v>
      </c>
      <c r="R596" s="8" t="str">
        <f t="shared" si="27"/>
        <v>3211009968639260</v>
      </c>
      <c r="S596" s="8" t="e">
        <f>VLOOKUP(R596,'RSU Provider 14-15'!Q:Q,1,)</f>
        <v>#N/A</v>
      </c>
      <c r="T596" s="8" t="e">
        <f>VLOOKUP(R596,#REF!,1,)</f>
        <v>#REF!</v>
      </c>
      <c r="U596" s="11" t="s">
        <v>817</v>
      </c>
      <c r="V596" s="8" t="e">
        <f>VLOOKUP(E596,#REF!,1,FALSE)</f>
        <v>#REF!</v>
      </c>
      <c r="W596" t="e">
        <f>VLOOKUP(R596,[2]Sheet1!$H$1:$H$65536,1,FALSE)</f>
        <v>#N/A</v>
      </c>
      <c r="Y596" t="str">
        <f t="shared" si="28"/>
        <v>NY INSTITUTE--Program Code: 9260</v>
      </c>
      <c r="Z596" s="9">
        <v>353100880287</v>
      </c>
      <c r="AA596" t="s">
        <v>531</v>
      </c>
      <c r="AB596" t="s">
        <v>531</v>
      </c>
    </row>
    <row r="597" spans="1:29" x14ac:dyDescent="0.25">
      <c r="A597" s="10">
        <v>9</v>
      </c>
      <c r="B597" s="10">
        <v>1516</v>
      </c>
      <c r="C597" s="10" t="s">
        <v>527</v>
      </c>
      <c r="D597" s="10">
        <v>12870</v>
      </c>
      <c r="E597" s="13" t="s">
        <v>390</v>
      </c>
      <c r="F597" t="s">
        <v>802</v>
      </c>
      <c r="G597" s="5"/>
      <c r="I597" t="s">
        <v>818</v>
      </c>
      <c r="J597" s="10">
        <v>9279</v>
      </c>
      <c r="R597" s="8" t="str">
        <f t="shared" si="27"/>
        <v>3211009968639279</v>
      </c>
      <c r="S597" s="8" t="e">
        <f>VLOOKUP(R597,'RSU Provider 14-15'!Q:Q,1,)</f>
        <v>#N/A</v>
      </c>
      <c r="T597" s="8" t="e">
        <f>VLOOKUP(R597,#REF!,1,)</f>
        <v>#REF!</v>
      </c>
      <c r="U597" s="11" t="s">
        <v>817</v>
      </c>
      <c r="V597" s="8" t="e">
        <f>VLOOKUP(E597,#REF!,1,FALSE)</f>
        <v>#REF!</v>
      </c>
      <c r="W597" t="e">
        <f>VLOOKUP(R597,[2]Sheet1!$H$1:$H$65536,1,FALSE)</f>
        <v>#N/A</v>
      </c>
      <c r="Y597" t="str">
        <f t="shared" si="28"/>
        <v>NY INSTITUTE--Program Code: 9279</v>
      </c>
      <c r="Z597" s="9">
        <v>332100880054</v>
      </c>
      <c r="AA597" t="s">
        <v>531</v>
      </c>
      <c r="AB597" t="s">
        <v>531</v>
      </c>
    </row>
    <row r="598" spans="1:29" x14ac:dyDescent="0.25">
      <c r="A598" s="10">
        <v>9</v>
      </c>
      <c r="B598" s="10">
        <v>1516</v>
      </c>
      <c r="C598" s="10" t="s">
        <v>527</v>
      </c>
      <c r="D598" s="10">
        <v>12870</v>
      </c>
      <c r="E598" s="13" t="s">
        <v>390</v>
      </c>
      <c r="F598" t="s">
        <v>802</v>
      </c>
      <c r="G598" s="5"/>
      <c r="I598" t="s">
        <v>818</v>
      </c>
      <c r="J598" s="10">
        <v>9315</v>
      </c>
      <c r="R598" s="8" t="str">
        <f t="shared" si="27"/>
        <v>3211009968639315</v>
      </c>
      <c r="S598" s="8" t="e">
        <f>VLOOKUP(R598,'RSU Provider 14-15'!Q:Q,1,)</f>
        <v>#N/A</v>
      </c>
      <c r="T598" s="8" t="e">
        <f>VLOOKUP(R598,#REF!,1,)</f>
        <v>#REF!</v>
      </c>
      <c r="U598" s="11" t="s">
        <v>817</v>
      </c>
      <c r="V598" s="8" t="e">
        <f>VLOOKUP(E598,#REF!,1,FALSE)</f>
        <v>#REF!</v>
      </c>
      <c r="W598" t="e">
        <f>VLOOKUP(R598,[2]Sheet1!$H$1:$H$65536,1,FALSE)</f>
        <v>#N/A</v>
      </c>
      <c r="Y598" t="str">
        <f t="shared" si="28"/>
        <v>NY INSTITUTE--Program Code: 9315</v>
      </c>
      <c r="Z598" s="9">
        <v>661500880029</v>
      </c>
      <c r="AA598" t="s">
        <v>531</v>
      </c>
      <c r="AB598" t="s">
        <v>531</v>
      </c>
    </row>
    <row r="599" spans="1:29" x14ac:dyDescent="0.25">
      <c r="A599" s="10">
        <v>9</v>
      </c>
      <c r="B599" s="10">
        <v>1516</v>
      </c>
      <c r="C599" s="10" t="s">
        <v>527</v>
      </c>
      <c r="D599" s="10">
        <v>25100</v>
      </c>
      <c r="E599" s="13" t="s">
        <v>362</v>
      </c>
      <c r="F599" t="s">
        <v>803</v>
      </c>
      <c r="G599" s="5"/>
      <c r="I599" t="s">
        <v>818</v>
      </c>
      <c r="J599" s="10">
        <v>9260</v>
      </c>
      <c r="R599" s="8" t="str">
        <f t="shared" si="27"/>
        <v>6604079971189260</v>
      </c>
      <c r="S599" s="8" t="e">
        <f>VLOOKUP(R599,'RSU Provider 14-15'!Q:Q,1,)</f>
        <v>#N/A</v>
      </c>
      <c r="T599" s="8" t="e">
        <f>VLOOKUP(R599,#REF!,1,)</f>
        <v>#REF!</v>
      </c>
      <c r="U599" s="11" t="s">
        <v>817</v>
      </c>
      <c r="V599" s="8" t="e">
        <f>VLOOKUP(E599,#REF!,1,FALSE)</f>
        <v>#REF!</v>
      </c>
      <c r="W599" t="e">
        <f>VLOOKUP(R599,[2]Sheet1!$H$1:$H$65536,1,FALSE)</f>
        <v>#N/A</v>
      </c>
      <c r="Y599" t="str">
        <f t="shared" si="28"/>
        <v>NY SCHOOL FOR THE DEAF--Program Code: 9260</v>
      </c>
      <c r="Z599" s="9">
        <v>661500880029</v>
      </c>
      <c r="AA599" t="s">
        <v>531</v>
      </c>
      <c r="AB599" t="s">
        <v>531</v>
      </c>
    </row>
    <row r="600" spans="1:29" x14ac:dyDescent="0.25">
      <c r="A600" s="10">
        <v>9</v>
      </c>
      <c r="B600" s="10">
        <v>1516</v>
      </c>
      <c r="C600" s="10" t="s">
        <v>527</v>
      </c>
      <c r="D600" s="10">
        <v>25100</v>
      </c>
      <c r="E600" s="13" t="s">
        <v>362</v>
      </c>
      <c r="F600" t="s">
        <v>803</v>
      </c>
      <c r="G600" s="5"/>
      <c r="I600" t="s">
        <v>818</v>
      </c>
      <c r="J600" s="10">
        <v>9315</v>
      </c>
      <c r="R600" s="8" t="str">
        <f t="shared" si="27"/>
        <v>6604079971189315</v>
      </c>
      <c r="S600" s="8" t="e">
        <f>VLOOKUP(R600,'RSU Provider 14-15'!Q:Q,1,)</f>
        <v>#N/A</v>
      </c>
      <c r="T600" s="8" t="e">
        <f>VLOOKUP(R600,#REF!,1,)</f>
        <v>#REF!</v>
      </c>
      <c r="U600" s="11" t="s">
        <v>817</v>
      </c>
      <c r="V600" s="8" t="e">
        <f>VLOOKUP(E600,#REF!,1,FALSE)</f>
        <v>#REF!</v>
      </c>
      <c r="W600" t="e">
        <f>VLOOKUP(R600,[2]Sheet1!$H$1:$H$65536,1,FALSE)</f>
        <v>#N/A</v>
      </c>
      <c r="Y600" t="str">
        <f t="shared" si="28"/>
        <v>NY SCHOOL FOR THE DEAF--Program Code: 9315</v>
      </c>
      <c r="Z600" s="9">
        <v>661500880029</v>
      </c>
      <c r="AA600" t="s">
        <v>531</v>
      </c>
      <c r="AB600" t="s">
        <v>531</v>
      </c>
    </row>
    <row r="601" spans="1:29" x14ac:dyDescent="0.25">
      <c r="A601" s="10">
        <v>9</v>
      </c>
      <c r="B601" s="10">
        <v>1516</v>
      </c>
      <c r="C601" s="10" t="s">
        <v>527</v>
      </c>
      <c r="D601" s="10">
        <v>13410</v>
      </c>
      <c r="E601" s="13" t="s">
        <v>406</v>
      </c>
      <c r="F601" t="s">
        <v>804</v>
      </c>
      <c r="G601" s="5"/>
      <c r="I601" t="s">
        <v>818</v>
      </c>
      <c r="J601" s="10">
        <v>9260</v>
      </c>
      <c r="R601" s="8" t="str">
        <f t="shared" si="27"/>
        <v>2616009970469260</v>
      </c>
      <c r="S601" s="8" t="e">
        <f>VLOOKUP(R601,'RSU Provider 14-15'!Q:Q,1,)</f>
        <v>#N/A</v>
      </c>
      <c r="T601" s="8" t="e">
        <f>VLOOKUP(R601,#REF!,1,)</f>
        <v>#REF!</v>
      </c>
      <c r="U601" s="11" t="s">
        <v>817</v>
      </c>
      <c r="V601" s="8" t="e">
        <f>VLOOKUP(E601,#REF!,1,FALSE)</f>
        <v>#REF!</v>
      </c>
      <c r="W601" t="e">
        <f>VLOOKUP(R601,[2]Sheet1!$H$1:$H$65536,1,FALSE)</f>
        <v>#N/A</v>
      </c>
      <c r="Y601" t="str">
        <f t="shared" si="28"/>
        <v>ROCHESTER SCHOOL--Program Code: 9260</v>
      </c>
      <c r="Z601" s="9">
        <v>661500880029</v>
      </c>
      <c r="AA601" t="s">
        <v>531</v>
      </c>
      <c r="AB601" t="s">
        <v>531</v>
      </c>
    </row>
    <row r="602" spans="1:29" x14ac:dyDescent="0.25">
      <c r="A602" s="10">
        <v>9</v>
      </c>
      <c r="B602" s="10">
        <v>1516</v>
      </c>
      <c r="C602" s="10" t="s">
        <v>527</v>
      </c>
      <c r="D602" s="10">
        <v>13410</v>
      </c>
      <c r="E602" s="13" t="s">
        <v>406</v>
      </c>
      <c r="F602" t="s">
        <v>804</v>
      </c>
      <c r="G602" s="5"/>
      <c r="I602" t="s">
        <v>818</v>
      </c>
      <c r="J602" s="10">
        <v>9279</v>
      </c>
      <c r="R602" s="8" t="str">
        <f t="shared" si="27"/>
        <v>2616009970469279</v>
      </c>
      <c r="S602" s="8" t="e">
        <f>VLOOKUP(R602,'RSU Provider 14-15'!Q:Q,1,)</f>
        <v>#N/A</v>
      </c>
      <c r="T602" s="8" t="e">
        <f>VLOOKUP(R602,#REF!,1,)</f>
        <v>#REF!</v>
      </c>
      <c r="U602" s="11" t="s">
        <v>817</v>
      </c>
      <c r="V602" s="8" t="e">
        <f>VLOOKUP(E602,#REF!,1,FALSE)</f>
        <v>#REF!</v>
      </c>
      <c r="W602" t="e">
        <f>VLOOKUP(R602,[2]Sheet1!$H$1:$H$65536,1,FALSE)</f>
        <v>#N/A</v>
      </c>
      <c r="Y602" t="str">
        <f t="shared" si="28"/>
        <v>ROCHESTER SCHOOL--Program Code: 9279</v>
      </c>
      <c r="Z602" s="9">
        <v>661500880029</v>
      </c>
      <c r="AA602" t="s">
        <v>531</v>
      </c>
      <c r="AB602" t="s">
        <v>531</v>
      </c>
    </row>
    <row r="603" spans="1:29" x14ac:dyDescent="0.25">
      <c r="A603" s="10">
        <v>9</v>
      </c>
      <c r="B603" s="10">
        <v>1516</v>
      </c>
      <c r="C603" s="10" t="s">
        <v>527</v>
      </c>
      <c r="D603" s="10">
        <v>13410</v>
      </c>
      <c r="E603" s="13" t="s">
        <v>406</v>
      </c>
      <c r="F603" t="s">
        <v>804</v>
      </c>
      <c r="G603" s="5"/>
      <c r="I603" t="s">
        <v>818</v>
      </c>
      <c r="J603" s="10">
        <v>9315</v>
      </c>
      <c r="R603" s="8" t="str">
        <f t="shared" si="27"/>
        <v>2616009970469315</v>
      </c>
      <c r="S603" s="8" t="e">
        <f>VLOOKUP(R603,'RSU Provider 14-15'!Q:Q,1,)</f>
        <v>#N/A</v>
      </c>
      <c r="T603" s="8" t="e">
        <f>VLOOKUP(R603,#REF!,1,)</f>
        <v>#REF!</v>
      </c>
      <c r="U603" s="11" t="s">
        <v>817</v>
      </c>
      <c r="V603" s="8" t="e">
        <f>VLOOKUP(E603,#REF!,1,FALSE)</f>
        <v>#REF!</v>
      </c>
      <c r="W603" t="e">
        <f>VLOOKUP(R603,[2]Sheet1!$H$1:$H$65536,1,FALSE)</f>
        <v>#N/A</v>
      </c>
      <c r="Y603" t="str">
        <f t="shared" si="28"/>
        <v>ROCHESTER SCHOOL--Program Code: 9315</v>
      </c>
      <c r="Z603" s="9">
        <v>661301997807</v>
      </c>
      <c r="AA603" t="s">
        <v>531</v>
      </c>
      <c r="AB603" t="s">
        <v>531</v>
      </c>
    </row>
    <row r="604" spans="1:29" x14ac:dyDescent="0.25">
      <c r="A604" s="10">
        <v>9</v>
      </c>
      <c r="B604" s="10">
        <v>1516</v>
      </c>
      <c r="C604" s="10" t="s">
        <v>527</v>
      </c>
      <c r="D604" s="10">
        <v>25110</v>
      </c>
      <c r="E604" s="13" t="s">
        <v>385</v>
      </c>
      <c r="F604" t="s">
        <v>805</v>
      </c>
      <c r="G604" s="5"/>
      <c r="I604" t="s">
        <v>818</v>
      </c>
      <c r="J604" s="10">
        <v>9260</v>
      </c>
      <c r="R604" s="8" t="str">
        <f t="shared" si="27"/>
        <v>3317009970899260</v>
      </c>
      <c r="S604" s="8" t="e">
        <f>VLOOKUP(R604,'RSU Provider 14-15'!Q:Q,1,)</f>
        <v>#N/A</v>
      </c>
      <c r="T604" s="8" t="e">
        <f>VLOOKUP(R604,#REF!,1,)</f>
        <v>#REF!</v>
      </c>
      <c r="U604" s="11" t="s">
        <v>817</v>
      </c>
      <c r="V604" s="8" t="e">
        <f>VLOOKUP(E604,#REF!,1,FALSE)</f>
        <v>#REF!</v>
      </c>
      <c r="W604" t="e">
        <f>VLOOKUP(R604,[2]Sheet1!$H$1:$H$65536,1,FALSE)</f>
        <v>#N/A</v>
      </c>
      <c r="Y604" t="str">
        <f t="shared" si="28"/>
        <v>ST. FRANCIS SCHOOL--Program Code: 9260</v>
      </c>
      <c r="Z604" s="9">
        <v>662300997779</v>
      </c>
      <c r="AA604" t="s">
        <v>531</v>
      </c>
      <c r="AB604" t="s">
        <v>531</v>
      </c>
    </row>
    <row r="605" spans="1:29" x14ac:dyDescent="0.25">
      <c r="A605" s="10">
        <v>9</v>
      </c>
      <c r="B605" s="10">
        <v>1516</v>
      </c>
      <c r="C605" s="10" t="s">
        <v>527</v>
      </c>
      <c r="D605" s="10">
        <v>25110</v>
      </c>
      <c r="E605" s="13" t="s">
        <v>385</v>
      </c>
      <c r="F605" t="s">
        <v>805</v>
      </c>
      <c r="G605" s="5"/>
      <c r="I605" t="s">
        <v>818</v>
      </c>
      <c r="J605" s="10">
        <v>9315</v>
      </c>
      <c r="R605" s="8" t="str">
        <f t="shared" si="27"/>
        <v>3317009970899315</v>
      </c>
      <c r="S605" s="8" t="e">
        <f>VLOOKUP(R605,'RSU Provider 14-15'!Q:Q,1,)</f>
        <v>#N/A</v>
      </c>
      <c r="T605" s="8" t="e">
        <f>VLOOKUP(R605,#REF!,1,)</f>
        <v>#REF!</v>
      </c>
      <c r="U605" s="11" t="s">
        <v>817</v>
      </c>
      <c r="V605" s="8" t="e">
        <f>VLOOKUP(E605,#REF!,1,FALSE)</f>
        <v>#REF!</v>
      </c>
      <c r="W605" t="e">
        <f>VLOOKUP(R605,[2]Sheet1!$H$1:$H$65536,1,FALSE)</f>
        <v>#N/A</v>
      </c>
      <c r="Y605" t="str">
        <f t="shared" si="28"/>
        <v>ST. FRANCIS SCHOOL--Program Code: 9315</v>
      </c>
      <c r="Z605" s="9">
        <v>662300997779</v>
      </c>
      <c r="AA605" t="s">
        <v>531</v>
      </c>
      <c r="AB605" t="s">
        <v>531</v>
      </c>
    </row>
    <row r="606" spans="1:29" x14ac:dyDescent="0.25">
      <c r="A606" s="10">
        <v>9</v>
      </c>
      <c r="B606" s="10">
        <v>1516</v>
      </c>
      <c r="C606" s="10" t="s">
        <v>527</v>
      </c>
      <c r="D606" s="10">
        <v>25120</v>
      </c>
      <c r="E606" s="13" t="s">
        <v>354</v>
      </c>
      <c r="F606" t="s">
        <v>806</v>
      </c>
      <c r="G606" s="5"/>
      <c r="I606" t="s">
        <v>818</v>
      </c>
      <c r="J606" s="10">
        <v>9260</v>
      </c>
      <c r="R606" s="8" t="str">
        <f t="shared" si="27"/>
        <v>3208001453249260</v>
      </c>
      <c r="S606" s="8" t="e">
        <f>VLOOKUP(R606,'RSU Provider 14-15'!Q:Q,1,)</f>
        <v>#N/A</v>
      </c>
      <c r="T606" s="8" t="e">
        <f>VLOOKUP(R606,#REF!,1,)</f>
        <v>#REF!</v>
      </c>
      <c r="U606" s="11" t="s">
        <v>817</v>
      </c>
      <c r="V606" s="8" t="e">
        <f>VLOOKUP(E606,#REF!,1,FALSE)</f>
        <v>#REF!</v>
      </c>
      <c r="W606" t="e">
        <f>VLOOKUP(R606,[2]Sheet1!$H$1:$H$65536,1,FALSE)</f>
        <v>#N/A</v>
      </c>
      <c r="Y606" t="str">
        <f t="shared" si="28"/>
        <v>ST. JOSEPHS SCHOOL--Program Code: 9260</v>
      </c>
      <c r="Z606" s="9">
        <v>530101880463</v>
      </c>
      <c r="AA606" t="s">
        <v>531</v>
      </c>
      <c r="AB606" t="s">
        <v>531</v>
      </c>
    </row>
    <row r="607" spans="1:29" x14ac:dyDescent="0.25">
      <c r="A607" s="10">
        <v>9</v>
      </c>
      <c r="B607" s="10">
        <v>1516</v>
      </c>
      <c r="C607" s="10" t="s">
        <v>527</v>
      </c>
      <c r="D607" s="10">
        <v>25120</v>
      </c>
      <c r="E607" s="13" t="s">
        <v>354</v>
      </c>
      <c r="F607" t="s">
        <v>806</v>
      </c>
      <c r="G607" s="5"/>
      <c r="I607" t="s">
        <v>818</v>
      </c>
      <c r="J607" s="10">
        <v>9315</v>
      </c>
      <c r="R607" s="8" t="str">
        <f t="shared" si="27"/>
        <v>3208001453249315</v>
      </c>
      <c r="S607" s="8" t="e">
        <f>VLOOKUP(R607,'RSU Provider 14-15'!Q:Q,1,)</f>
        <v>#N/A</v>
      </c>
      <c r="T607" s="8" t="e">
        <f>VLOOKUP(R607,#REF!,1,)</f>
        <v>#REF!</v>
      </c>
      <c r="U607" s="11" t="s">
        <v>817</v>
      </c>
      <c r="V607" s="8" t="e">
        <f>VLOOKUP(E607,#REF!,1,FALSE)</f>
        <v>#REF!</v>
      </c>
      <c r="W607" t="e">
        <f>VLOOKUP(R607,[2]Sheet1!$H$1:$H$65536,1,FALSE)</f>
        <v>#N/A</v>
      </c>
      <c r="Y607" t="str">
        <f t="shared" si="28"/>
        <v>ST. JOSEPHS SCHOOL--Program Code: 9315</v>
      </c>
      <c r="Z607" s="9">
        <v>530101880463</v>
      </c>
      <c r="AA607" t="s">
        <v>531</v>
      </c>
      <c r="AB607" t="s">
        <v>531</v>
      </c>
    </row>
    <row r="608" spans="1:29" x14ac:dyDescent="0.25">
      <c r="A608" s="10">
        <v>9</v>
      </c>
      <c r="B608" s="10">
        <v>1516</v>
      </c>
      <c r="C608" s="10" t="s">
        <v>527</v>
      </c>
      <c r="D608" s="10">
        <v>25130</v>
      </c>
      <c r="E608" s="13" t="s">
        <v>412</v>
      </c>
      <c r="F608" t="s">
        <v>807</v>
      </c>
      <c r="G608" s="5"/>
      <c r="I608" t="s">
        <v>818</v>
      </c>
      <c r="J608" s="10">
        <v>9260</v>
      </c>
      <c r="R608" s="8" t="str">
        <f t="shared" si="27"/>
        <v>1406009964599260</v>
      </c>
      <c r="S608" s="8" t="e">
        <f>VLOOKUP(R608,'RSU Provider 14-15'!Q:Q,1,)</f>
        <v>#N/A</v>
      </c>
      <c r="T608" s="8" t="e">
        <f>VLOOKUP(R608,#REF!,1,)</f>
        <v>#REF!</v>
      </c>
      <c r="U608" s="11" t="s">
        <v>817</v>
      </c>
      <c r="V608" s="8" t="e">
        <f>VLOOKUP(E608,#REF!,1,FALSE)</f>
        <v>#REF!</v>
      </c>
      <c r="W608" t="e">
        <f>VLOOKUP(R608,[2]Sheet1!$H$1:$H$65536,1,FALSE)</f>
        <v>#N/A</v>
      </c>
      <c r="X608" s="16"/>
      <c r="Y608" s="16" t="str">
        <f t="shared" si="28"/>
        <v>ST. MARYS SCHOOL--Program Code: 9260</v>
      </c>
      <c r="Z608" s="15">
        <v>342500880003</v>
      </c>
      <c r="AA608" t="s">
        <v>530</v>
      </c>
      <c r="AB608" t="s">
        <v>530</v>
      </c>
      <c r="AC608" t="s">
        <v>822</v>
      </c>
    </row>
    <row r="609" spans="1:28" x14ac:dyDescent="0.25">
      <c r="A609" s="10">
        <v>9</v>
      </c>
      <c r="B609" s="10">
        <v>1516</v>
      </c>
      <c r="C609" s="10" t="s">
        <v>527</v>
      </c>
      <c r="D609" s="10">
        <v>25130</v>
      </c>
      <c r="E609" s="13" t="s">
        <v>412</v>
      </c>
      <c r="F609" t="s">
        <v>807</v>
      </c>
      <c r="G609" s="5"/>
      <c r="I609" t="s">
        <v>818</v>
      </c>
      <c r="J609" s="10">
        <v>9279</v>
      </c>
      <c r="R609" s="8" t="str">
        <f t="shared" si="27"/>
        <v>1406009964599279</v>
      </c>
      <c r="S609" s="8" t="e">
        <f>VLOOKUP(R609,'RSU Provider 14-15'!Q:Q,1,)</f>
        <v>#N/A</v>
      </c>
      <c r="T609" s="8" t="e">
        <f>VLOOKUP(R609,#REF!,1,)</f>
        <v>#REF!</v>
      </c>
      <c r="U609" s="11" t="s">
        <v>817</v>
      </c>
      <c r="V609" s="8" t="e">
        <f>VLOOKUP(E609,#REF!,1,FALSE)</f>
        <v>#REF!</v>
      </c>
      <c r="W609" t="e">
        <f>VLOOKUP(R609,[2]Sheet1!$H$1:$H$65536,1,FALSE)</f>
        <v>#N/A</v>
      </c>
      <c r="Y609" t="str">
        <f t="shared" si="28"/>
        <v>ST. MARYS SCHOOL--Program Code: 9279</v>
      </c>
      <c r="Z609" s="9">
        <v>530515997783</v>
      </c>
      <c r="AA609" t="s">
        <v>531</v>
      </c>
      <c r="AB609" t="s">
        <v>531</v>
      </c>
    </row>
    <row r="610" spans="1:28" x14ac:dyDescent="0.25">
      <c r="A610" s="10">
        <v>9</v>
      </c>
      <c r="B610" s="10">
        <v>1516</v>
      </c>
      <c r="C610" s="10" t="s">
        <v>527</v>
      </c>
      <c r="D610" s="10">
        <v>25130</v>
      </c>
      <c r="E610" s="13" t="s">
        <v>412</v>
      </c>
      <c r="F610" t="s">
        <v>807</v>
      </c>
      <c r="G610" s="5"/>
      <c r="I610" t="s">
        <v>818</v>
      </c>
      <c r="J610" s="10">
        <v>9315</v>
      </c>
      <c r="R610" s="8" t="str">
        <f t="shared" si="27"/>
        <v>1406009964599315</v>
      </c>
      <c r="S610" s="8" t="e">
        <f>VLOOKUP(R610,'RSU Provider 14-15'!Q:Q,1,)</f>
        <v>#N/A</v>
      </c>
      <c r="T610" s="8" t="e">
        <f>VLOOKUP(R610,#REF!,1,)</f>
        <v>#REF!</v>
      </c>
      <c r="U610" s="11" t="s">
        <v>817</v>
      </c>
      <c r="V610" s="8" t="e">
        <f>VLOOKUP(E610,#REF!,1,FALSE)</f>
        <v>#REF!</v>
      </c>
      <c r="W610" t="e">
        <f>VLOOKUP(R610,[2]Sheet1!$H$1:$H$65536,1,FALSE)</f>
        <v>#N/A</v>
      </c>
      <c r="Y610" t="str">
        <f t="shared" si="28"/>
        <v>ST. MARYS SCHOOL--Program Code: 9315</v>
      </c>
      <c r="Z610" s="9">
        <v>331400880380</v>
      </c>
      <c r="AA610" t="s">
        <v>531</v>
      </c>
      <c r="AB610" t="s">
        <v>531</v>
      </c>
    </row>
    <row r="611" spans="1:28" x14ac:dyDescent="0.25">
      <c r="A611" s="10" t="s">
        <v>512</v>
      </c>
      <c r="B611" s="10" t="s">
        <v>513</v>
      </c>
      <c r="C611" s="10" t="s">
        <v>512</v>
      </c>
      <c r="D611" s="10" t="s">
        <v>514</v>
      </c>
      <c r="E611" s="9" t="s">
        <v>515</v>
      </c>
      <c r="F611" t="s">
        <v>516</v>
      </c>
      <c r="G611" t="s">
        <v>517</v>
      </c>
      <c r="H611" t="s">
        <v>518</v>
      </c>
      <c r="J611" t="s">
        <v>519</v>
      </c>
      <c r="K611" t="s">
        <v>520</v>
      </c>
      <c r="L611" t="s">
        <v>521</v>
      </c>
      <c r="M611" t="s">
        <v>522</v>
      </c>
      <c r="N611" t="s">
        <v>523</v>
      </c>
      <c r="O611" t="s">
        <v>524</v>
      </c>
      <c r="P611" t="s">
        <v>525</v>
      </c>
      <c r="Q611" t="s">
        <v>526</v>
      </c>
      <c r="R611" s="8" t="s">
        <v>815</v>
      </c>
      <c r="S611" t="s">
        <v>810</v>
      </c>
      <c r="T611" t="s">
        <v>811</v>
      </c>
      <c r="V611" s="8" t="s">
        <v>813</v>
      </c>
      <c r="W611" t="s">
        <v>814</v>
      </c>
      <c r="Y611" t="str">
        <f t="shared" si="28"/>
        <v>SCHOOL NAMEPROG</v>
      </c>
      <c r="Z611" s="9">
        <v>280209997260</v>
      </c>
      <c r="AA611" t="s">
        <v>531</v>
      </c>
      <c r="AB611" t="s">
        <v>531</v>
      </c>
    </row>
  </sheetData>
  <autoFilter ref="V2:W611" xr:uid="{00000000-0009-0000-0000-00000C000000}"/>
  <phoneticPr fontId="21" type="noConversion"/>
  <pageMargins left="0.25" right="0.25" top="0.75" bottom="0.75" header="0.3" footer="0.3"/>
  <pageSetup scale="1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631"/>
  <sheetViews>
    <sheetView workbookViewId="0"/>
  </sheetViews>
  <sheetFormatPr defaultRowHeight="15" x14ac:dyDescent="0.25"/>
  <cols>
    <col min="5" max="5" width="17.28515625" style="8" customWidth="1"/>
    <col min="6" max="6" width="39.85546875" customWidth="1"/>
    <col min="7" max="7" width="17.28515625" customWidth="1"/>
    <col min="8" max="8" width="19.28515625" hidden="1" customWidth="1"/>
    <col min="10" max="10" width="0" hidden="1" customWidth="1"/>
    <col min="17" max="17" width="17.28515625" bestFit="1" customWidth="1"/>
  </cols>
  <sheetData>
    <row r="1" spans="1:18" x14ac:dyDescent="0.25">
      <c r="A1" t="s">
        <v>510</v>
      </c>
      <c r="B1" t="s">
        <v>511</v>
      </c>
      <c r="C1" t="s">
        <v>511</v>
      </c>
    </row>
    <row r="2" spans="1:18" x14ac:dyDescent="0.25">
      <c r="A2" t="s">
        <v>512</v>
      </c>
      <c r="B2" t="s">
        <v>513</v>
      </c>
      <c r="C2" t="s">
        <v>512</v>
      </c>
      <c r="D2" t="s">
        <v>514</v>
      </c>
      <c r="E2" s="8" t="s">
        <v>515</v>
      </c>
      <c r="F2" t="s">
        <v>516</v>
      </c>
      <c r="G2" t="s">
        <v>517</v>
      </c>
      <c r="H2" t="s">
        <v>518</v>
      </c>
      <c r="I2" t="s">
        <v>519</v>
      </c>
      <c r="J2" t="s">
        <v>520</v>
      </c>
      <c r="K2" t="s">
        <v>521</v>
      </c>
      <c r="L2" t="s">
        <v>522</v>
      </c>
      <c r="M2" t="s">
        <v>523</v>
      </c>
      <c r="N2" t="s">
        <v>524</v>
      </c>
      <c r="O2" t="s">
        <v>525</v>
      </c>
      <c r="P2" t="s">
        <v>526</v>
      </c>
      <c r="Q2" t="s">
        <v>815</v>
      </c>
    </row>
    <row r="3" spans="1:18" x14ac:dyDescent="0.25">
      <c r="A3">
        <v>4</v>
      </c>
      <c r="B3">
        <v>1415</v>
      </c>
      <c r="C3" t="s">
        <v>532</v>
      </c>
      <c r="D3">
        <v>40230</v>
      </c>
      <c r="E3" s="8">
        <v>491700996816</v>
      </c>
      <c r="F3" t="s">
        <v>603</v>
      </c>
      <c r="G3" t="s">
        <v>562</v>
      </c>
      <c r="I3">
        <v>9100</v>
      </c>
      <c r="J3" t="s">
        <v>529</v>
      </c>
      <c r="K3" t="s">
        <v>531</v>
      </c>
      <c r="L3" t="s">
        <v>530</v>
      </c>
      <c r="M3" t="s">
        <v>530</v>
      </c>
      <c r="N3" t="s">
        <v>531</v>
      </c>
      <c r="O3" t="s">
        <v>530</v>
      </c>
      <c r="P3">
        <v>3</v>
      </c>
      <c r="Q3" s="8" t="str">
        <f>CONCATENATE(E3,I3)</f>
        <v>4917009968169100</v>
      </c>
      <c r="R3" t="s">
        <v>812</v>
      </c>
    </row>
    <row r="4" spans="1:18" x14ac:dyDescent="0.25">
      <c r="A4">
        <v>4</v>
      </c>
      <c r="B4">
        <v>1415</v>
      </c>
      <c r="C4" t="s">
        <v>532</v>
      </c>
      <c r="D4">
        <v>40230</v>
      </c>
      <c r="E4" s="8">
        <v>491700996816</v>
      </c>
      <c r="F4" t="s">
        <v>603</v>
      </c>
      <c r="G4" t="s">
        <v>562</v>
      </c>
      <c r="I4">
        <v>9160</v>
      </c>
      <c r="J4" t="s">
        <v>529</v>
      </c>
      <c r="K4" t="s">
        <v>531</v>
      </c>
      <c r="L4" t="s">
        <v>530</v>
      </c>
      <c r="M4" t="s">
        <v>530</v>
      </c>
      <c r="N4" t="s">
        <v>530</v>
      </c>
      <c r="O4" t="s">
        <v>531</v>
      </c>
      <c r="P4">
        <v>4</v>
      </c>
      <c r="Q4" s="8" t="str">
        <f t="shared" ref="Q4:Q67" si="0">CONCATENATE(E4,I4)</f>
        <v>4917009968169160</v>
      </c>
      <c r="R4" t="s">
        <v>812</v>
      </c>
    </row>
    <row r="5" spans="1:18" x14ac:dyDescent="0.25">
      <c r="A5">
        <v>4</v>
      </c>
      <c r="B5">
        <v>1415</v>
      </c>
      <c r="C5" t="s">
        <v>532</v>
      </c>
      <c r="D5">
        <v>40230</v>
      </c>
      <c r="E5" s="8">
        <v>491700996816</v>
      </c>
      <c r="F5" t="s">
        <v>603</v>
      </c>
      <c r="G5" t="s">
        <v>562</v>
      </c>
      <c r="I5">
        <v>9165</v>
      </c>
      <c r="J5" t="s">
        <v>529</v>
      </c>
      <c r="K5" t="s">
        <v>531</v>
      </c>
      <c r="L5" t="s">
        <v>530</v>
      </c>
      <c r="M5" t="s">
        <v>530</v>
      </c>
      <c r="N5" t="s">
        <v>530</v>
      </c>
      <c r="O5" t="s">
        <v>531</v>
      </c>
      <c r="P5">
        <v>4</v>
      </c>
      <c r="Q5" s="8" t="str">
        <f t="shared" si="0"/>
        <v>4917009968169165</v>
      </c>
      <c r="R5" t="s">
        <v>812</v>
      </c>
    </row>
    <row r="6" spans="1:18" x14ac:dyDescent="0.25">
      <c r="A6">
        <v>4</v>
      </c>
      <c r="B6">
        <v>1415</v>
      </c>
      <c r="C6" t="s">
        <v>527</v>
      </c>
      <c r="D6">
        <v>10040</v>
      </c>
      <c r="E6" s="8">
        <v>500308880107</v>
      </c>
      <c r="F6" t="s">
        <v>454</v>
      </c>
      <c r="G6" t="s">
        <v>585</v>
      </c>
      <c r="H6" t="s">
        <v>556</v>
      </c>
      <c r="I6">
        <v>9100</v>
      </c>
      <c r="J6" t="s">
        <v>529</v>
      </c>
      <c r="K6" t="s">
        <v>531</v>
      </c>
      <c r="L6" t="s">
        <v>530</v>
      </c>
      <c r="M6" t="s">
        <v>530</v>
      </c>
      <c r="N6" t="s">
        <v>531</v>
      </c>
      <c r="O6" t="s">
        <v>530</v>
      </c>
      <c r="P6">
        <v>3</v>
      </c>
      <c r="Q6" s="8" t="str">
        <f t="shared" si="0"/>
        <v>5003088801079100</v>
      </c>
      <c r="R6" t="s">
        <v>812</v>
      </c>
    </row>
    <row r="7" spans="1:18" x14ac:dyDescent="0.25">
      <c r="A7">
        <v>4</v>
      </c>
      <c r="B7">
        <v>1415</v>
      </c>
      <c r="C7" t="s">
        <v>527</v>
      </c>
      <c r="D7">
        <v>10040</v>
      </c>
      <c r="E7" s="8">
        <v>500308880107</v>
      </c>
      <c r="F7" t="s">
        <v>454</v>
      </c>
      <c r="G7" t="s">
        <v>585</v>
      </c>
      <c r="H7" t="s">
        <v>556</v>
      </c>
      <c r="I7">
        <v>9115</v>
      </c>
      <c r="J7" t="s">
        <v>529</v>
      </c>
      <c r="K7" t="s">
        <v>531</v>
      </c>
      <c r="L7" t="s">
        <v>530</v>
      </c>
      <c r="M7" t="s">
        <v>530</v>
      </c>
      <c r="N7" t="s">
        <v>531</v>
      </c>
      <c r="O7" t="s">
        <v>530</v>
      </c>
      <c r="P7">
        <v>3</v>
      </c>
      <c r="Q7" s="8" t="str">
        <f t="shared" si="0"/>
        <v>5003088801079115</v>
      </c>
      <c r="R7" t="s">
        <v>812</v>
      </c>
    </row>
    <row r="8" spans="1:18" x14ac:dyDescent="0.25">
      <c r="A8">
        <v>4</v>
      </c>
      <c r="B8">
        <v>1415</v>
      </c>
      <c r="C8" t="s">
        <v>527</v>
      </c>
      <c r="D8">
        <v>10040</v>
      </c>
      <c r="E8" s="8">
        <v>500308880107</v>
      </c>
      <c r="F8" t="s">
        <v>454</v>
      </c>
      <c r="G8" t="s">
        <v>585</v>
      </c>
      <c r="H8" t="s">
        <v>556</v>
      </c>
      <c r="I8">
        <v>9165</v>
      </c>
      <c r="J8" t="s">
        <v>529</v>
      </c>
      <c r="K8" t="s">
        <v>531</v>
      </c>
      <c r="L8" t="s">
        <v>530</v>
      </c>
      <c r="M8" t="s">
        <v>530</v>
      </c>
      <c r="N8" t="s">
        <v>530</v>
      </c>
      <c r="O8" t="s">
        <v>531</v>
      </c>
      <c r="P8">
        <v>4</v>
      </c>
      <c r="Q8" s="8" t="str">
        <f t="shared" si="0"/>
        <v>5003088801079165</v>
      </c>
      <c r="R8" t="s">
        <v>812</v>
      </c>
    </row>
    <row r="9" spans="1:18" x14ac:dyDescent="0.25">
      <c r="A9">
        <v>4</v>
      </c>
      <c r="B9">
        <v>1415</v>
      </c>
      <c r="C9" t="s">
        <v>527</v>
      </c>
      <c r="D9">
        <v>20920</v>
      </c>
      <c r="E9" s="8">
        <v>342800997750</v>
      </c>
      <c r="F9" t="s">
        <v>342</v>
      </c>
      <c r="G9" t="s">
        <v>528</v>
      </c>
      <c r="I9">
        <v>9000</v>
      </c>
      <c r="J9" t="s">
        <v>529</v>
      </c>
      <c r="K9" t="s">
        <v>530</v>
      </c>
      <c r="L9" t="s">
        <v>530</v>
      </c>
      <c r="M9" t="s">
        <v>531</v>
      </c>
      <c r="N9" t="s">
        <v>531</v>
      </c>
      <c r="O9" t="s">
        <v>530</v>
      </c>
      <c r="P9">
        <v>1</v>
      </c>
      <c r="Q9" s="8" t="str">
        <f t="shared" si="0"/>
        <v>3428009977509000</v>
      </c>
      <c r="R9" t="s">
        <v>812</v>
      </c>
    </row>
    <row r="10" spans="1:18" x14ac:dyDescent="0.25">
      <c r="A10">
        <v>4</v>
      </c>
      <c r="B10">
        <v>1415</v>
      </c>
      <c r="C10" t="s">
        <v>532</v>
      </c>
      <c r="D10">
        <v>40090</v>
      </c>
      <c r="E10" s="8">
        <v>130801997760</v>
      </c>
      <c r="F10" t="s">
        <v>533</v>
      </c>
      <c r="G10" t="s">
        <v>534</v>
      </c>
      <c r="I10">
        <v>9000</v>
      </c>
      <c r="J10" t="s">
        <v>529</v>
      </c>
      <c r="K10" t="s">
        <v>530</v>
      </c>
      <c r="L10" t="s">
        <v>530</v>
      </c>
      <c r="M10" t="s">
        <v>531</v>
      </c>
      <c r="N10" t="s">
        <v>531</v>
      </c>
      <c r="O10" t="s">
        <v>530</v>
      </c>
      <c r="P10">
        <v>1</v>
      </c>
      <c r="Q10" s="8" t="str">
        <f t="shared" si="0"/>
        <v>1308019977609000</v>
      </c>
      <c r="R10" t="s">
        <v>812</v>
      </c>
    </row>
    <row r="11" spans="1:18" x14ac:dyDescent="0.25">
      <c r="A11">
        <v>4</v>
      </c>
      <c r="B11">
        <v>1415</v>
      </c>
      <c r="C11" t="s">
        <v>532</v>
      </c>
      <c r="D11">
        <v>40090</v>
      </c>
      <c r="E11" s="8">
        <v>130801997760</v>
      </c>
      <c r="F11" t="s">
        <v>533</v>
      </c>
      <c r="G11" t="s">
        <v>534</v>
      </c>
      <c r="I11">
        <v>9100</v>
      </c>
      <c r="J11" t="s">
        <v>529</v>
      </c>
      <c r="K11" t="s">
        <v>531</v>
      </c>
      <c r="L11" t="s">
        <v>530</v>
      </c>
      <c r="M11" t="s">
        <v>530</v>
      </c>
      <c r="N11" t="s">
        <v>531</v>
      </c>
      <c r="O11" t="s">
        <v>530</v>
      </c>
      <c r="P11">
        <v>3</v>
      </c>
      <c r="Q11" s="8" t="str">
        <f t="shared" si="0"/>
        <v>1308019977609100</v>
      </c>
      <c r="R11" t="s">
        <v>812</v>
      </c>
    </row>
    <row r="12" spans="1:18" x14ac:dyDescent="0.25">
      <c r="A12">
        <v>4</v>
      </c>
      <c r="B12">
        <v>1415</v>
      </c>
      <c r="C12" t="s">
        <v>532</v>
      </c>
      <c r="D12">
        <v>40090</v>
      </c>
      <c r="E12" s="8">
        <v>130801997760</v>
      </c>
      <c r="F12" t="s">
        <v>533</v>
      </c>
      <c r="G12" t="s">
        <v>534</v>
      </c>
      <c r="I12">
        <v>9165</v>
      </c>
      <c r="J12" t="s">
        <v>529</v>
      </c>
      <c r="K12" t="s">
        <v>531</v>
      </c>
      <c r="L12" t="s">
        <v>530</v>
      </c>
      <c r="M12" t="s">
        <v>530</v>
      </c>
      <c r="N12" t="s">
        <v>530</v>
      </c>
      <c r="O12" t="s">
        <v>531</v>
      </c>
      <c r="P12">
        <v>4</v>
      </c>
      <c r="Q12" s="8" t="str">
        <f t="shared" si="0"/>
        <v>1308019977609165</v>
      </c>
      <c r="R12" t="s">
        <v>812</v>
      </c>
    </row>
    <row r="13" spans="1:18" x14ac:dyDescent="0.25">
      <c r="A13">
        <v>4</v>
      </c>
      <c r="B13">
        <v>1415</v>
      </c>
      <c r="C13" t="s">
        <v>532</v>
      </c>
      <c r="D13">
        <v>22180</v>
      </c>
      <c r="E13" s="8">
        <v>421800997851</v>
      </c>
      <c r="F13" t="s">
        <v>674</v>
      </c>
      <c r="G13" t="s">
        <v>539</v>
      </c>
      <c r="I13">
        <v>9161</v>
      </c>
      <c r="J13" t="s">
        <v>529</v>
      </c>
      <c r="K13" t="s">
        <v>531</v>
      </c>
      <c r="L13" t="s">
        <v>530</v>
      </c>
      <c r="M13" t="s">
        <v>530</v>
      </c>
      <c r="N13" t="s">
        <v>530</v>
      </c>
      <c r="O13" t="s">
        <v>531</v>
      </c>
      <c r="P13">
        <v>4</v>
      </c>
      <c r="Q13" s="8" t="str">
        <f t="shared" si="0"/>
        <v>4218009978519161</v>
      </c>
      <c r="R13" t="s">
        <v>812</v>
      </c>
    </row>
    <row r="14" spans="1:18" x14ac:dyDescent="0.25">
      <c r="A14">
        <v>4</v>
      </c>
      <c r="B14">
        <v>1415</v>
      </c>
      <c r="C14" t="s">
        <v>532</v>
      </c>
      <c r="D14">
        <v>22180</v>
      </c>
      <c r="E14" s="8">
        <v>421800997851</v>
      </c>
      <c r="F14" t="s">
        <v>674</v>
      </c>
      <c r="G14" t="s">
        <v>539</v>
      </c>
      <c r="I14">
        <v>9165</v>
      </c>
      <c r="J14" t="s">
        <v>529</v>
      </c>
      <c r="K14" t="s">
        <v>531</v>
      </c>
      <c r="L14" t="s">
        <v>530</v>
      </c>
      <c r="M14" t="s">
        <v>530</v>
      </c>
      <c r="N14" t="s">
        <v>530</v>
      </c>
      <c r="O14" t="s">
        <v>531</v>
      </c>
      <c r="P14">
        <v>4</v>
      </c>
      <c r="Q14" s="8" t="str">
        <f t="shared" si="0"/>
        <v>4218009978519165</v>
      </c>
      <c r="R14" t="s">
        <v>812</v>
      </c>
    </row>
    <row r="15" spans="1:18" x14ac:dyDescent="0.25">
      <c r="A15">
        <v>3</v>
      </c>
      <c r="B15">
        <v>1415</v>
      </c>
      <c r="C15" t="s">
        <v>527</v>
      </c>
      <c r="D15">
        <v>27290</v>
      </c>
      <c r="E15" s="8">
        <v>10605880063</v>
      </c>
      <c r="F15" t="s">
        <v>494</v>
      </c>
      <c r="G15" t="s">
        <v>539</v>
      </c>
      <c r="I15">
        <v>9100</v>
      </c>
      <c r="J15" t="s">
        <v>529</v>
      </c>
      <c r="K15" t="s">
        <v>531</v>
      </c>
      <c r="L15" t="s">
        <v>530</v>
      </c>
      <c r="M15" t="s">
        <v>530</v>
      </c>
      <c r="N15" t="s">
        <v>531</v>
      </c>
      <c r="O15" t="s">
        <v>530</v>
      </c>
      <c r="P15">
        <v>3</v>
      </c>
      <c r="Q15" s="8" t="str">
        <f t="shared" si="0"/>
        <v>106058800639100</v>
      </c>
      <c r="R15" t="s">
        <v>812</v>
      </c>
    </row>
    <row r="16" spans="1:18" x14ac:dyDescent="0.25">
      <c r="A16">
        <v>3</v>
      </c>
      <c r="B16">
        <v>1415</v>
      </c>
      <c r="C16" t="s">
        <v>527</v>
      </c>
      <c r="D16">
        <v>27290</v>
      </c>
      <c r="E16" s="8">
        <v>10605880063</v>
      </c>
      <c r="F16" t="s">
        <v>494</v>
      </c>
      <c r="G16" t="s">
        <v>539</v>
      </c>
      <c r="I16">
        <v>9160</v>
      </c>
      <c r="J16" t="s">
        <v>529</v>
      </c>
      <c r="K16" t="s">
        <v>531</v>
      </c>
      <c r="L16" t="s">
        <v>530</v>
      </c>
      <c r="M16" t="s">
        <v>530</v>
      </c>
      <c r="N16" t="s">
        <v>530</v>
      </c>
      <c r="O16" t="s">
        <v>531</v>
      </c>
      <c r="P16">
        <v>4</v>
      </c>
      <c r="Q16" s="8" t="str">
        <f t="shared" si="0"/>
        <v>106058800639160</v>
      </c>
      <c r="R16" t="s">
        <v>812</v>
      </c>
    </row>
    <row r="17" spans="1:18" x14ac:dyDescent="0.25">
      <c r="A17">
        <v>3</v>
      </c>
      <c r="B17">
        <v>1415</v>
      </c>
      <c r="C17" t="s">
        <v>527</v>
      </c>
      <c r="D17">
        <v>27290</v>
      </c>
      <c r="E17" s="8">
        <v>10605880063</v>
      </c>
      <c r="F17" t="s">
        <v>494</v>
      </c>
      <c r="G17" t="s">
        <v>539</v>
      </c>
      <c r="I17">
        <v>9165</v>
      </c>
      <c r="J17" t="s">
        <v>529</v>
      </c>
      <c r="K17" t="s">
        <v>531</v>
      </c>
      <c r="L17" t="s">
        <v>530</v>
      </c>
      <c r="M17" t="s">
        <v>530</v>
      </c>
      <c r="N17" t="s">
        <v>530</v>
      </c>
      <c r="O17" t="s">
        <v>531</v>
      </c>
      <c r="P17">
        <v>4</v>
      </c>
      <c r="Q17" s="8" t="str">
        <f t="shared" si="0"/>
        <v>106058800639165</v>
      </c>
      <c r="R17" t="s">
        <v>812</v>
      </c>
    </row>
    <row r="18" spans="1:18" x14ac:dyDescent="0.25">
      <c r="A18">
        <v>3</v>
      </c>
      <c r="B18">
        <v>1415</v>
      </c>
      <c r="C18" t="s">
        <v>527</v>
      </c>
      <c r="D18">
        <v>48260</v>
      </c>
      <c r="E18" s="8">
        <v>800000074840</v>
      </c>
      <c r="F18" t="s">
        <v>604</v>
      </c>
      <c r="G18" t="s">
        <v>542</v>
      </c>
      <c r="I18">
        <v>9100</v>
      </c>
      <c r="J18" t="s">
        <v>529</v>
      </c>
      <c r="K18" t="s">
        <v>531</v>
      </c>
      <c r="L18" t="s">
        <v>530</v>
      </c>
      <c r="M18" t="s">
        <v>530</v>
      </c>
      <c r="N18" t="s">
        <v>531</v>
      </c>
      <c r="O18" t="s">
        <v>530</v>
      </c>
      <c r="P18">
        <v>3</v>
      </c>
      <c r="Q18" s="8" t="str">
        <f t="shared" si="0"/>
        <v>8000000748409100</v>
      </c>
      <c r="R18" t="s">
        <v>812</v>
      </c>
    </row>
    <row r="19" spans="1:18" x14ac:dyDescent="0.25">
      <c r="A19">
        <v>3</v>
      </c>
      <c r="B19">
        <v>1415</v>
      </c>
      <c r="C19" t="s">
        <v>527</v>
      </c>
      <c r="D19">
        <v>48260</v>
      </c>
      <c r="E19" s="8">
        <v>800000074840</v>
      </c>
      <c r="F19" t="s">
        <v>604</v>
      </c>
      <c r="G19" t="s">
        <v>542</v>
      </c>
      <c r="I19">
        <v>9115</v>
      </c>
      <c r="J19" t="s">
        <v>529</v>
      </c>
      <c r="K19" t="s">
        <v>531</v>
      </c>
      <c r="L19" t="s">
        <v>530</v>
      </c>
      <c r="M19" t="s">
        <v>530</v>
      </c>
      <c r="N19" t="s">
        <v>531</v>
      </c>
      <c r="O19" t="s">
        <v>530</v>
      </c>
      <c r="P19">
        <v>3</v>
      </c>
      <c r="Q19" s="8" t="str">
        <f t="shared" si="0"/>
        <v>8000000748409115</v>
      </c>
      <c r="R19" t="s">
        <v>812</v>
      </c>
    </row>
    <row r="20" spans="1:18" x14ac:dyDescent="0.25">
      <c r="A20">
        <v>3</v>
      </c>
      <c r="B20">
        <v>1415</v>
      </c>
      <c r="C20" t="s">
        <v>527</v>
      </c>
      <c r="D20">
        <v>48260</v>
      </c>
      <c r="E20" s="8">
        <v>800000074840</v>
      </c>
      <c r="F20" t="s">
        <v>604</v>
      </c>
      <c r="G20" t="s">
        <v>542</v>
      </c>
      <c r="I20">
        <v>9160</v>
      </c>
      <c r="J20" t="s">
        <v>529</v>
      </c>
      <c r="K20" t="s">
        <v>531</v>
      </c>
      <c r="L20" t="s">
        <v>530</v>
      </c>
      <c r="M20" t="s">
        <v>530</v>
      </c>
      <c r="N20" t="s">
        <v>530</v>
      </c>
      <c r="O20" t="s">
        <v>531</v>
      </c>
      <c r="P20">
        <v>4</v>
      </c>
      <c r="Q20" s="8" t="str">
        <f t="shared" si="0"/>
        <v>8000000748409160</v>
      </c>
      <c r="R20" t="s">
        <v>812</v>
      </c>
    </row>
    <row r="21" spans="1:18" x14ac:dyDescent="0.25">
      <c r="A21">
        <v>3</v>
      </c>
      <c r="B21">
        <v>1415</v>
      </c>
      <c r="C21" t="s">
        <v>527</v>
      </c>
      <c r="D21">
        <v>48260</v>
      </c>
      <c r="E21" s="8">
        <v>800000074840</v>
      </c>
      <c r="F21" t="s">
        <v>604</v>
      </c>
      <c r="G21" t="s">
        <v>542</v>
      </c>
      <c r="I21">
        <v>9165</v>
      </c>
      <c r="J21" t="s">
        <v>529</v>
      </c>
      <c r="K21" t="s">
        <v>531</v>
      </c>
      <c r="L21" t="s">
        <v>530</v>
      </c>
      <c r="M21" t="s">
        <v>530</v>
      </c>
      <c r="N21" t="s">
        <v>530</v>
      </c>
      <c r="O21" t="s">
        <v>531</v>
      </c>
      <c r="P21">
        <v>4</v>
      </c>
      <c r="Q21" s="8" t="str">
        <f t="shared" si="0"/>
        <v>8000000748409165</v>
      </c>
      <c r="R21" t="s">
        <v>812</v>
      </c>
    </row>
    <row r="22" spans="1:18" x14ac:dyDescent="0.25">
      <c r="A22">
        <v>7</v>
      </c>
      <c r="B22">
        <v>1415</v>
      </c>
      <c r="C22" t="s">
        <v>527</v>
      </c>
      <c r="D22">
        <v>0</v>
      </c>
      <c r="E22" s="8">
        <v>570101040000</v>
      </c>
      <c r="F22" t="s">
        <v>605</v>
      </c>
      <c r="G22" t="s">
        <v>544</v>
      </c>
      <c r="H22" t="s">
        <v>562</v>
      </c>
      <c r="I22">
        <v>9100</v>
      </c>
      <c r="J22" t="s">
        <v>529</v>
      </c>
      <c r="K22" t="s">
        <v>531</v>
      </c>
      <c r="L22" t="s">
        <v>530</v>
      </c>
      <c r="M22" t="s">
        <v>530</v>
      </c>
      <c r="N22" t="s">
        <v>531</v>
      </c>
      <c r="O22" t="s">
        <v>530</v>
      </c>
      <c r="P22">
        <v>3</v>
      </c>
      <c r="Q22" s="8" t="str">
        <f t="shared" si="0"/>
        <v>5701010400009100</v>
      </c>
      <c r="R22" t="s">
        <v>812</v>
      </c>
    </row>
    <row r="23" spans="1:18" x14ac:dyDescent="0.25">
      <c r="A23">
        <v>4</v>
      </c>
      <c r="B23">
        <v>1415</v>
      </c>
      <c r="C23" t="s">
        <v>532</v>
      </c>
      <c r="D23">
        <v>26070</v>
      </c>
      <c r="E23" s="8">
        <v>580501880003</v>
      </c>
      <c r="F23" t="s">
        <v>606</v>
      </c>
      <c r="G23" t="s">
        <v>556</v>
      </c>
      <c r="I23">
        <v>9100</v>
      </c>
      <c r="J23" t="s">
        <v>529</v>
      </c>
      <c r="K23" t="s">
        <v>531</v>
      </c>
      <c r="L23" t="s">
        <v>530</v>
      </c>
      <c r="M23" t="s">
        <v>530</v>
      </c>
      <c r="N23" t="s">
        <v>531</v>
      </c>
      <c r="O23" t="s">
        <v>530</v>
      </c>
      <c r="P23">
        <v>3</v>
      </c>
      <c r="Q23" s="8" t="str">
        <f t="shared" si="0"/>
        <v>5805018800039100</v>
      </c>
      <c r="R23" t="s">
        <v>812</v>
      </c>
    </row>
    <row r="24" spans="1:18" x14ac:dyDescent="0.25">
      <c r="A24">
        <v>4</v>
      </c>
      <c r="B24">
        <v>1415</v>
      </c>
      <c r="C24" t="s">
        <v>532</v>
      </c>
      <c r="D24">
        <v>26070</v>
      </c>
      <c r="E24" s="8">
        <v>580501880003</v>
      </c>
      <c r="F24" t="s">
        <v>606</v>
      </c>
      <c r="G24" t="s">
        <v>556</v>
      </c>
      <c r="I24">
        <v>9165</v>
      </c>
      <c r="J24" t="s">
        <v>529</v>
      </c>
      <c r="K24" t="s">
        <v>531</v>
      </c>
      <c r="L24" t="s">
        <v>530</v>
      </c>
      <c r="M24" t="s">
        <v>530</v>
      </c>
      <c r="N24" t="s">
        <v>530</v>
      </c>
      <c r="O24" t="s">
        <v>531</v>
      </c>
      <c r="P24">
        <v>4</v>
      </c>
      <c r="Q24" s="8" t="str">
        <f t="shared" si="0"/>
        <v>5805018800039165</v>
      </c>
      <c r="R24" t="s">
        <v>812</v>
      </c>
    </row>
    <row r="25" spans="1:18" x14ac:dyDescent="0.25">
      <c r="A25">
        <v>1</v>
      </c>
      <c r="B25">
        <v>1415</v>
      </c>
      <c r="C25" t="s">
        <v>527</v>
      </c>
      <c r="D25">
        <v>45840</v>
      </c>
      <c r="E25" s="8">
        <v>800000059936</v>
      </c>
      <c r="F25" t="s">
        <v>505</v>
      </c>
      <c r="G25" t="s">
        <v>545</v>
      </c>
      <c r="I25">
        <v>9160</v>
      </c>
      <c r="J25" t="s">
        <v>529</v>
      </c>
      <c r="K25" t="s">
        <v>531</v>
      </c>
      <c r="L25" t="s">
        <v>530</v>
      </c>
      <c r="M25" t="s">
        <v>530</v>
      </c>
      <c r="N25" t="s">
        <v>530</v>
      </c>
      <c r="O25" t="s">
        <v>531</v>
      </c>
      <c r="P25">
        <v>4</v>
      </c>
      <c r="Q25" s="8" t="str">
        <f t="shared" si="0"/>
        <v>8000000599369160</v>
      </c>
      <c r="R25" t="s">
        <v>812</v>
      </c>
    </row>
    <row r="26" spans="1:18" x14ac:dyDescent="0.25">
      <c r="A26">
        <v>4</v>
      </c>
      <c r="B26">
        <v>1415</v>
      </c>
      <c r="C26" t="s">
        <v>527</v>
      </c>
      <c r="D26">
        <v>28310</v>
      </c>
      <c r="E26" s="8">
        <v>310200999592</v>
      </c>
      <c r="F26" t="s">
        <v>394</v>
      </c>
      <c r="G26" t="s">
        <v>535</v>
      </c>
      <c r="H26" t="s">
        <v>534</v>
      </c>
      <c r="I26">
        <v>9000</v>
      </c>
      <c r="J26" t="s">
        <v>529</v>
      </c>
      <c r="K26" t="s">
        <v>530</v>
      </c>
      <c r="L26" t="s">
        <v>530</v>
      </c>
      <c r="M26" t="s">
        <v>531</v>
      </c>
      <c r="N26" t="s">
        <v>531</v>
      </c>
      <c r="O26" t="s">
        <v>530</v>
      </c>
      <c r="P26">
        <v>1</v>
      </c>
      <c r="Q26" s="8" t="str">
        <f t="shared" si="0"/>
        <v>3102009995929000</v>
      </c>
      <c r="R26" t="s">
        <v>812</v>
      </c>
    </row>
    <row r="27" spans="1:18" x14ac:dyDescent="0.25">
      <c r="A27">
        <v>4</v>
      </c>
      <c r="B27">
        <v>1415</v>
      </c>
      <c r="C27" t="s">
        <v>527</v>
      </c>
      <c r="D27">
        <v>28310</v>
      </c>
      <c r="E27" s="8">
        <v>310200999592</v>
      </c>
      <c r="F27" t="s">
        <v>394</v>
      </c>
      <c r="G27" t="s">
        <v>535</v>
      </c>
      <c r="H27" t="s">
        <v>534</v>
      </c>
      <c r="I27">
        <v>9102</v>
      </c>
      <c r="J27" t="s">
        <v>529</v>
      </c>
      <c r="K27" t="s">
        <v>531</v>
      </c>
      <c r="L27" t="s">
        <v>530</v>
      </c>
      <c r="M27" t="s">
        <v>530</v>
      </c>
      <c r="N27" t="s">
        <v>531</v>
      </c>
      <c r="O27" t="s">
        <v>530</v>
      </c>
      <c r="P27">
        <v>3</v>
      </c>
      <c r="Q27" s="8" t="str">
        <f t="shared" si="0"/>
        <v>3102009995929102</v>
      </c>
      <c r="R27" t="s">
        <v>812</v>
      </c>
    </row>
    <row r="28" spans="1:18" x14ac:dyDescent="0.25">
      <c r="A28">
        <v>4</v>
      </c>
      <c r="B28">
        <v>1415</v>
      </c>
      <c r="C28" t="s">
        <v>527</v>
      </c>
      <c r="D28">
        <v>28310</v>
      </c>
      <c r="E28" s="8">
        <v>310200999592</v>
      </c>
      <c r="F28" t="s">
        <v>394</v>
      </c>
      <c r="G28" t="s">
        <v>535</v>
      </c>
      <c r="H28" t="s">
        <v>534</v>
      </c>
      <c r="I28">
        <v>9115</v>
      </c>
      <c r="J28" t="s">
        <v>529</v>
      </c>
      <c r="K28" t="s">
        <v>531</v>
      </c>
      <c r="L28" t="s">
        <v>530</v>
      </c>
      <c r="M28" t="s">
        <v>530</v>
      </c>
      <c r="N28" t="s">
        <v>531</v>
      </c>
      <c r="O28" t="s">
        <v>530</v>
      </c>
      <c r="P28">
        <v>3</v>
      </c>
      <c r="Q28" s="8" t="str">
        <f t="shared" si="0"/>
        <v>3102009995929115</v>
      </c>
      <c r="R28" t="s">
        <v>812</v>
      </c>
    </row>
    <row r="29" spans="1:18" x14ac:dyDescent="0.25">
      <c r="A29">
        <v>4</v>
      </c>
      <c r="B29">
        <v>1415</v>
      </c>
      <c r="C29" t="s">
        <v>527</v>
      </c>
      <c r="D29">
        <v>28310</v>
      </c>
      <c r="E29" s="8">
        <v>310200999592</v>
      </c>
      <c r="F29" t="s">
        <v>394</v>
      </c>
      <c r="G29" t="s">
        <v>535</v>
      </c>
      <c r="H29" t="s">
        <v>534</v>
      </c>
      <c r="I29">
        <v>9161</v>
      </c>
      <c r="J29" t="s">
        <v>529</v>
      </c>
      <c r="K29" t="s">
        <v>531</v>
      </c>
      <c r="L29" t="s">
        <v>530</v>
      </c>
      <c r="M29" t="s">
        <v>530</v>
      </c>
      <c r="N29" t="s">
        <v>530</v>
      </c>
      <c r="O29" t="s">
        <v>531</v>
      </c>
      <c r="P29">
        <v>4</v>
      </c>
      <c r="Q29" s="8" t="str">
        <f t="shared" si="0"/>
        <v>3102009995929161</v>
      </c>
      <c r="R29" t="s">
        <v>812</v>
      </c>
    </row>
    <row r="30" spans="1:18" x14ac:dyDescent="0.25">
      <c r="A30">
        <v>4</v>
      </c>
      <c r="B30">
        <v>1415</v>
      </c>
      <c r="C30" t="s">
        <v>527</v>
      </c>
      <c r="D30">
        <v>19870</v>
      </c>
      <c r="E30" s="8">
        <v>310300999436</v>
      </c>
      <c r="F30" t="s">
        <v>392</v>
      </c>
      <c r="G30" t="s">
        <v>536</v>
      </c>
      <c r="I30">
        <v>9030</v>
      </c>
      <c r="J30" t="s">
        <v>529</v>
      </c>
      <c r="K30" t="s">
        <v>530</v>
      </c>
      <c r="L30" t="s">
        <v>530</v>
      </c>
      <c r="M30" t="s">
        <v>531</v>
      </c>
      <c r="N30" t="s">
        <v>531</v>
      </c>
      <c r="O30" t="s">
        <v>530</v>
      </c>
      <c r="P30">
        <v>1</v>
      </c>
      <c r="Q30" s="8" t="str">
        <f t="shared" si="0"/>
        <v>3103009994369030</v>
      </c>
      <c r="R30" t="s">
        <v>812</v>
      </c>
    </row>
    <row r="31" spans="1:18" x14ac:dyDescent="0.25">
      <c r="A31">
        <v>4</v>
      </c>
      <c r="B31">
        <v>1415</v>
      </c>
      <c r="C31" t="s">
        <v>527</v>
      </c>
      <c r="D31">
        <v>42680</v>
      </c>
      <c r="E31" s="8">
        <v>331400880021</v>
      </c>
      <c r="F31" t="s">
        <v>478</v>
      </c>
      <c r="G31" t="s">
        <v>534</v>
      </c>
      <c r="I31">
        <v>9160</v>
      </c>
      <c r="J31" t="s">
        <v>529</v>
      </c>
      <c r="K31" t="s">
        <v>531</v>
      </c>
      <c r="L31" t="s">
        <v>530</v>
      </c>
      <c r="M31" t="s">
        <v>530</v>
      </c>
      <c r="N31" t="s">
        <v>530</v>
      </c>
      <c r="O31" t="s">
        <v>531</v>
      </c>
      <c r="P31">
        <v>4</v>
      </c>
      <c r="Q31" s="8" t="str">
        <f t="shared" si="0"/>
        <v>3314008800219160</v>
      </c>
      <c r="R31" t="s">
        <v>812</v>
      </c>
    </row>
    <row r="32" spans="1:18" x14ac:dyDescent="0.25">
      <c r="A32">
        <v>4</v>
      </c>
      <c r="B32">
        <v>1415</v>
      </c>
      <c r="C32" t="s">
        <v>527</v>
      </c>
      <c r="D32">
        <v>10090</v>
      </c>
      <c r="E32" s="8">
        <v>662001990044</v>
      </c>
      <c r="F32" t="s">
        <v>446</v>
      </c>
      <c r="G32" t="s">
        <v>534</v>
      </c>
      <c r="I32">
        <v>9115</v>
      </c>
      <c r="J32" t="s">
        <v>529</v>
      </c>
      <c r="K32" t="s">
        <v>531</v>
      </c>
      <c r="L32" t="s">
        <v>530</v>
      </c>
      <c r="M32" t="s">
        <v>530</v>
      </c>
      <c r="N32" t="s">
        <v>531</v>
      </c>
      <c r="O32" t="s">
        <v>530</v>
      </c>
      <c r="P32">
        <v>3</v>
      </c>
      <c r="Q32" s="8" t="str">
        <f t="shared" si="0"/>
        <v>6620019900449115</v>
      </c>
      <c r="R32" t="s">
        <v>812</v>
      </c>
    </row>
    <row r="33" spans="1:18" x14ac:dyDescent="0.25">
      <c r="A33">
        <v>4</v>
      </c>
      <c r="B33">
        <v>1415</v>
      </c>
      <c r="C33" t="s">
        <v>527</v>
      </c>
      <c r="D33">
        <v>10090</v>
      </c>
      <c r="E33" s="8">
        <v>662001990044</v>
      </c>
      <c r="F33" t="s">
        <v>446</v>
      </c>
      <c r="G33" t="s">
        <v>534</v>
      </c>
      <c r="I33">
        <v>9165</v>
      </c>
      <c r="J33" t="s">
        <v>529</v>
      </c>
      <c r="K33" t="s">
        <v>531</v>
      </c>
      <c r="L33" t="s">
        <v>530</v>
      </c>
      <c r="M33" t="s">
        <v>530</v>
      </c>
      <c r="N33" t="s">
        <v>530</v>
      </c>
      <c r="O33" t="s">
        <v>531</v>
      </c>
      <c r="P33">
        <v>4</v>
      </c>
      <c r="Q33" s="8" t="str">
        <f t="shared" si="0"/>
        <v>6620019900449165</v>
      </c>
      <c r="R33" t="s">
        <v>812</v>
      </c>
    </row>
    <row r="34" spans="1:18" x14ac:dyDescent="0.25">
      <c r="A34">
        <v>4</v>
      </c>
      <c r="B34">
        <v>1415</v>
      </c>
      <c r="C34" t="s">
        <v>527</v>
      </c>
      <c r="D34">
        <v>13560</v>
      </c>
      <c r="E34" s="8">
        <v>580206880021</v>
      </c>
      <c r="F34" t="s">
        <v>451</v>
      </c>
      <c r="G34" t="s">
        <v>542</v>
      </c>
      <c r="I34">
        <v>9100</v>
      </c>
      <c r="J34" t="s">
        <v>529</v>
      </c>
      <c r="K34" t="s">
        <v>531</v>
      </c>
      <c r="L34" t="s">
        <v>530</v>
      </c>
      <c r="M34" t="s">
        <v>530</v>
      </c>
      <c r="N34" t="s">
        <v>531</v>
      </c>
      <c r="O34" t="s">
        <v>530</v>
      </c>
      <c r="P34">
        <v>3</v>
      </c>
      <c r="Q34" s="8" t="str">
        <f t="shared" si="0"/>
        <v>5802068800219100</v>
      </c>
      <c r="R34" t="s">
        <v>812</v>
      </c>
    </row>
    <row r="35" spans="1:18" x14ac:dyDescent="0.25">
      <c r="A35">
        <v>4</v>
      </c>
      <c r="B35">
        <v>1415</v>
      </c>
      <c r="C35" t="s">
        <v>527</v>
      </c>
      <c r="D35">
        <v>13560</v>
      </c>
      <c r="E35" s="8">
        <v>580206880021</v>
      </c>
      <c r="F35" t="s">
        <v>451</v>
      </c>
      <c r="G35" t="s">
        <v>542</v>
      </c>
      <c r="I35">
        <v>9115</v>
      </c>
      <c r="J35" t="s">
        <v>529</v>
      </c>
      <c r="K35" t="s">
        <v>531</v>
      </c>
      <c r="L35" t="s">
        <v>530</v>
      </c>
      <c r="M35" t="s">
        <v>530</v>
      </c>
      <c r="N35" t="s">
        <v>531</v>
      </c>
      <c r="O35" t="s">
        <v>530</v>
      </c>
      <c r="P35">
        <v>3</v>
      </c>
      <c r="Q35" s="8" t="str">
        <f t="shared" si="0"/>
        <v>5802068800219115</v>
      </c>
      <c r="R35" t="s">
        <v>812</v>
      </c>
    </row>
    <row r="36" spans="1:18" x14ac:dyDescent="0.25">
      <c r="A36">
        <v>4</v>
      </c>
      <c r="B36">
        <v>1415</v>
      </c>
      <c r="C36" t="s">
        <v>527</v>
      </c>
      <c r="D36">
        <v>13560</v>
      </c>
      <c r="E36" s="8">
        <v>580206880021</v>
      </c>
      <c r="F36" t="s">
        <v>451</v>
      </c>
      <c r="G36" t="s">
        <v>542</v>
      </c>
      <c r="I36">
        <v>9160</v>
      </c>
      <c r="J36" t="s">
        <v>529</v>
      </c>
      <c r="K36" t="s">
        <v>531</v>
      </c>
      <c r="L36" t="s">
        <v>530</v>
      </c>
      <c r="M36" t="s">
        <v>530</v>
      </c>
      <c r="N36" t="s">
        <v>530</v>
      </c>
      <c r="O36" t="s">
        <v>531</v>
      </c>
      <c r="P36">
        <v>4</v>
      </c>
      <c r="Q36" s="8" t="str">
        <f t="shared" si="0"/>
        <v>5802068800219160</v>
      </c>
      <c r="R36" t="s">
        <v>812</v>
      </c>
    </row>
    <row r="37" spans="1:18" x14ac:dyDescent="0.25">
      <c r="A37">
        <v>4</v>
      </c>
      <c r="B37">
        <v>1415</v>
      </c>
      <c r="C37" t="s">
        <v>527</v>
      </c>
      <c r="D37">
        <v>13560</v>
      </c>
      <c r="E37" s="8">
        <v>580206880021</v>
      </c>
      <c r="F37" t="s">
        <v>451</v>
      </c>
      <c r="G37" t="s">
        <v>542</v>
      </c>
      <c r="I37">
        <v>9165</v>
      </c>
      <c r="J37" t="s">
        <v>529</v>
      </c>
      <c r="K37" t="s">
        <v>531</v>
      </c>
      <c r="L37" t="s">
        <v>530</v>
      </c>
      <c r="M37" t="s">
        <v>530</v>
      </c>
      <c r="N37" t="s">
        <v>530</v>
      </c>
      <c r="O37" t="s">
        <v>531</v>
      </c>
      <c r="P37">
        <v>4</v>
      </c>
      <c r="Q37" s="8" t="str">
        <f t="shared" si="0"/>
        <v>5802068800219165</v>
      </c>
      <c r="R37" t="s">
        <v>812</v>
      </c>
    </row>
    <row r="38" spans="1:18" x14ac:dyDescent="0.25">
      <c r="A38">
        <v>4</v>
      </c>
      <c r="B38">
        <v>1415</v>
      </c>
      <c r="C38" t="s">
        <v>532</v>
      </c>
      <c r="D38">
        <v>20200</v>
      </c>
      <c r="E38" s="8">
        <v>130801996542</v>
      </c>
      <c r="F38" t="s">
        <v>416</v>
      </c>
      <c r="G38" t="s">
        <v>537</v>
      </c>
      <c r="H38" t="s">
        <v>538</v>
      </c>
      <c r="I38">
        <v>9002</v>
      </c>
      <c r="J38" t="s">
        <v>529</v>
      </c>
      <c r="K38" t="s">
        <v>530</v>
      </c>
      <c r="L38" t="s">
        <v>530</v>
      </c>
      <c r="M38" t="s">
        <v>531</v>
      </c>
      <c r="N38" t="s">
        <v>531</v>
      </c>
      <c r="O38" t="s">
        <v>530</v>
      </c>
      <c r="P38">
        <v>1</v>
      </c>
      <c r="Q38" s="8" t="str">
        <f t="shared" si="0"/>
        <v>1308019965429002</v>
      </c>
      <c r="R38" t="s">
        <v>812</v>
      </c>
    </row>
    <row r="39" spans="1:18" x14ac:dyDescent="0.25">
      <c r="A39">
        <v>4</v>
      </c>
      <c r="B39">
        <v>1415</v>
      </c>
      <c r="C39" t="s">
        <v>532</v>
      </c>
      <c r="D39">
        <v>22050</v>
      </c>
      <c r="E39" s="8">
        <v>121901880078</v>
      </c>
      <c r="F39" t="s">
        <v>491</v>
      </c>
      <c r="G39" t="s">
        <v>556</v>
      </c>
      <c r="I39">
        <v>9162</v>
      </c>
      <c r="J39" t="s">
        <v>529</v>
      </c>
      <c r="K39" t="s">
        <v>531</v>
      </c>
      <c r="L39" t="s">
        <v>530</v>
      </c>
      <c r="M39" t="s">
        <v>530</v>
      </c>
      <c r="N39" t="s">
        <v>530</v>
      </c>
      <c r="O39" t="s">
        <v>531</v>
      </c>
      <c r="P39">
        <v>4</v>
      </c>
      <c r="Q39" s="8" t="str">
        <f t="shared" si="0"/>
        <v>1219018800789162</v>
      </c>
      <c r="R39" t="s">
        <v>812</v>
      </c>
    </row>
    <row r="40" spans="1:18" x14ac:dyDescent="0.25">
      <c r="A40">
        <v>4</v>
      </c>
      <c r="B40">
        <v>1415</v>
      </c>
      <c r="C40" t="s">
        <v>532</v>
      </c>
      <c r="D40">
        <v>22130</v>
      </c>
      <c r="E40" s="8">
        <v>160101880181</v>
      </c>
      <c r="F40" t="s">
        <v>607</v>
      </c>
      <c r="G40" t="s">
        <v>571</v>
      </c>
      <c r="I40">
        <v>9100</v>
      </c>
      <c r="J40" t="s">
        <v>529</v>
      </c>
      <c r="K40" t="s">
        <v>531</v>
      </c>
      <c r="L40" t="s">
        <v>530</v>
      </c>
      <c r="M40" t="s">
        <v>530</v>
      </c>
      <c r="N40" t="s">
        <v>531</v>
      </c>
      <c r="O40" t="s">
        <v>530</v>
      </c>
      <c r="P40">
        <v>3</v>
      </c>
      <c r="Q40" s="8" t="str">
        <f t="shared" si="0"/>
        <v>1601018801819100</v>
      </c>
      <c r="R40" t="s">
        <v>812</v>
      </c>
    </row>
    <row r="41" spans="1:18" x14ac:dyDescent="0.25">
      <c r="A41">
        <v>4</v>
      </c>
      <c r="B41">
        <v>1415</v>
      </c>
      <c r="C41" t="s">
        <v>532</v>
      </c>
      <c r="D41">
        <v>40730</v>
      </c>
      <c r="E41" s="8">
        <v>240401880043</v>
      </c>
      <c r="F41" t="s">
        <v>489</v>
      </c>
      <c r="G41" t="s">
        <v>544</v>
      </c>
      <c r="H41" t="s">
        <v>534</v>
      </c>
      <c r="I41">
        <v>9100</v>
      </c>
      <c r="J41" t="s">
        <v>529</v>
      </c>
      <c r="K41" t="s">
        <v>531</v>
      </c>
      <c r="L41" t="s">
        <v>530</v>
      </c>
      <c r="M41" t="s">
        <v>530</v>
      </c>
      <c r="N41" t="s">
        <v>531</v>
      </c>
      <c r="O41" t="s">
        <v>530</v>
      </c>
      <c r="P41">
        <v>3</v>
      </c>
      <c r="Q41" s="8" t="str">
        <f t="shared" si="0"/>
        <v>2404018800439100</v>
      </c>
      <c r="R41" t="s">
        <v>812</v>
      </c>
    </row>
    <row r="42" spans="1:18" x14ac:dyDescent="0.25">
      <c r="A42">
        <v>4</v>
      </c>
      <c r="B42">
        <v>1415</v>
      </c>
      <c r="C42" t="s">
        <v>532</v>
      </c>
      <c r="D42">
        <v>40730</v>
      </c>
      <c r="E42" s="8">
        <v>240401880043</v>
      </c>
      <c r="F42" t="s">
        <v>489</v>
      </c>
      <c r="G42" t="s">
        <v>544</v>
      </c>
      <c r="H42" t="s">
        <v>534</v>
      </c>
      <c r="I42">
        <v>9115</v>
      </c>
      <c r="J42" t="s">
        <v>529</v>
      </c>
      <c r="K42" t="s">
        <v>531</v>
      </c>
      <c r="L42" t="s">
        <v>530</v>
      </c>
      <c r="M42" t="s">
        <v>530</v>
      </c>
      <c r="N42" t="s">
        <v>531</v>
      </c>
      <c r="O42" t="s">
        <v>530</v>
      </c>
      <c r="P42">
        <v>3</v>
      </c>
      <c r="Q42" s="8" t="str">
        <f t="shared" si="0"/>
        <v>2404018800439115</v>
      </c>
      <c r="R42" t="s">
        <v>812</v>
      </c>
    </row>
    <row r="43" spans="1:18" x14ac:dyDescent="0.25">
      <c r="A43">
        <v>4</v>
      </c>
      <c r="B43">
        <v>1415</v>
      </c>
      <c r="C43" t="s">
        <v>532</v>
      </c>
      <c r="D43">
        <v>40730</v>
      </c>
      <c r="E43" s="8">
        <v>240401880043</v>
      </c>
      <c r="F43" t="s">
        <v>489</v>
      </c>
      <c r="G43" t="s">
        <v>544</v>
      </c>
      <c r="H43" t="s">
        <v>534</v>
      </c>
      <c r="I43">
        <v>9160</v>
      </c>
      <c r="J43" t="s">
        <v>529</v>
      </c>
      <c r="K43" t="s">
        <v>531</v>
      </c>
      <c r="L43" t="s">
        <v>530</v>
      </c>
      <c r="M43" t="s">
        <v>530</v>
      </c>
      <c r="N43" t="s">
        <v>530</v>
      </c>
      <c r="O43" t="s">
        <v>531</v>
      </c>
      <c r="P43">
        <v>4</v>
      </c>
      <c r="Q43" s="8" t="str">
        <f t="shared" si="0"/>
        <v>2404018800439160</v>
      </c>
      <c r="R43" t="s">
        <v>812</v>
      </c>
    </row>
    <row r="44" spans="1:18" x14ac:dyDescent="0.25">
      <c r="A44">
        <v>4</v>
      </c>
      <c r="B44">
        <v>1415</v>
      </c>
      <c r="C44" t="s">
        <v>532</v>
      </c>
      <c r="D44">
        <v>40730</v>
      </c>
      <c r="E44" s="8">
        <v>240401880043</v>
      </c>
      <c r="F44" t="s">
        <v>489</v>
      </c>
      <c r="G44" t="s">
        <v>544</v>
      </c>
      <c r="H44" t="s">
        <v>534</v>
      </c>
      <c r="I44">
        <v>9165</v>
      </c>
      <c r="J44" t="s">
        <v>529</v>
      </c>
      <c r="K44" t="s">
        <v>531</v>
      </c>
      <c r="L44" t="s">
        <v>530</v>
      </c>
      <c r="M44" t="s">
        <v>530</v>
      </c>
      <c r="N44" t="s">
        <v>530</v>
      </c>
      <c r="O44" t="s">
        <v>531</v>
      </c>
      <c r="P44">
        <v>4</v>
      </c>
      <c r="Q44" s="8" t="str">
        <f t="shared" si="0"/>
        <v>2404018800439165</v>
      </c>
      <c r="R44" t="s">
        <v>812</v>
      </c>
    </row>
    <row r="45" spans="1:18" x14ac:dyDescent="0.25">
      <c r="A45">
        <v>4</v>
      </c>
      <c r="B45">
        <v>1415</v>
      </c>
      <c r="C45" t="s">
        <v>532</v>
      </c>
      <c r="D45">
        <v>24290</v>
      </c>
      <c r="E45" s="8">
        <v>441000997719</v>
      </c>
      <c r="F45" t="s">
        <v>375</v>
      </c>
      <c r="G45" t="s">
        <v>539</v>
      </c>
      <c r="I45">
        <v>9000</v>
      </c>
      <c r="J45" t="s">
        <v>529</v>
      </c>
      <c r="K45" t="s">
        <v>530</v>
      </c>
      <c r="L45" t="s">
        <v>530</v>
      </c>
      <c r="M45" t="s">
        <v>531</v>
      </c>
      <c r="N45" t="s">
        <v>531</v>
      </c>
      <c r="O45" t="s">
        <v>530</v>
      </c>
      <c r="P45">
        <v>1</v>
      </c>
      <c r="Q45" s="8" t="str">
        <f t="shared" si="0"/>
        <v>4410009977199000</v>
      </c>
      <c r="R45" t="s">
        <v>812</v>
      </c>
    </row>
    <row r="46" spans="1:18" x14ac:dyDescent="0.25">
      <c r="A46">
        <v>4</v>
      </c>
      <c r="B46">
        <v>1415</v>
      </c>
      <c r="C46" t="s">
        <v>532</v>
      </c>
      <c r="D46">
        <v>24290</v>
      </c>
      <c r="E46" s="8">
        <v>441000997719</v>
      </c>
      <c r="F46" t="s">
        <v>375</v>
      </c>
      <c r="G46" t="s">
        <v>539</v>
      </c>
      <c r="I46">
        <v>9100</v>
      </c>
      <c r="J46" t="s">
        <v>529</v>
      </c>
      <c r="K46" t="s">
        <v>531</v>
      </c>
      <c r="L46" t="s">
        <v>530</v>
      </c>
      <c r="M46" t="s">
        <v>530</v>
      </c>
      <c r="N46" t="s">
        <v>531</v>
      </c>
      <c r="O46" t="s">
        <v>530</v>
      </c>
      <c r="P46">
        <v>3</v>
      </c>
      <c r="Q46" s="8" t="str">
        <f t="shared" si="0"/>
        <v>4410009977199100</v>
      </c>
      <c r="R46" t="s">
        <v>812</v>
      </c>
    </row>
    <row r="47" spans="1:18" x14ac:dyDescent="0.25">
      <c r="A47">
        <v>4</v>
      </c>
      <c r="B47">
        <v>1415</v>
      </c>
      <c r="C47" t="s">
        <v>532</v>
      </c>
      <c r="D47">
        <v>24290</v>
      </c>
      <c r="E47" s="8">
        <v>441000997719</v>
      </c>
      <c r="F47" t="s">
        <v>375</v>
      </c>
      <c r="G47" t="s">
        <v>539</v>
      </c>
      <c r="I47">
        <v>9115</v>
      </c>
      <c r="J47" t="s">
        <v>529</v>
      </c>
      <c r="K47" t="s">
        <v>531</v>
      </c>
      <c r="L47" t="s">
        <v>530</v>
      </c>
      <c r="M47" t="s">
        <v>530</v>
      </c>
      <c r="N47" t="s">
        <v>531</v>
      </c>
      <c r="O47" t="s">
        <v>530</v>
      </c>
      <c r="P47">
        <v>3</v>
      </c>
      <c r="Q47" s="8" t="str">
        <f t="shared" si="0"/>
        <v>4410009977199115</v>
      </c>
      <c r="R47" t="s">
        <v>812</v>
      </c>
    </row>
    <row r="48" spans="1:18" x14ac:dyDescent="0.25">
      <c r="A48">
        <v>4</v>
      </c>
      <c r="B48">
        <v>1415</v>
      </c>
      <c r="C48" t="s">
        <v>532</v>
      </c>
      <c r="D48">
        <v>24290</v>
      </c>
      <c r="E48" s="8">
        <v>441000997719</v>
      </c>
      <c r="F48" t="s">
        <v>375</v>
      </c>
      <c r="G48" t="s">
        <v>539</v>
      </c>
      <c r="I48">
        <v>9165</v>
      </c>
      <c r="J48" t="s">
        <v>529</v>
      </c>
      <c r="K48" t="s">
        <v>531</v>
      </c>
      <c r="L48" t="s">
        <v>530</v>
      </c>
      <c r="M48" t="s">
        <v>530</v>
      </c>
      <c r="N48" t="s">
        <v>530</v>
      </c>
      <c r="O48" t="s">
        <v>531</v>
      </c>
      <c r="P48">
        <v>4</v>
      </c>
      <c r="Q48" s="8" t="str">
        <f t="shared" si="0"/>
        <v>4410009977199165</v>
      </c>
      <c r="R48" t="s">
        <v>812</v>
      </c>
    </row>
    <row r="49" spans="1:18" x14ac:dyDescent="0.25">
      <c r="A49">
        <v>4</v>
      </c>
      <c r="B49">
        <v>1415</v>
      </c>
      <c r="C49" t="s">
        <v>532</v>
      </c>
      <c r="D49">
        <v>20080</v>
      </c>
      <c r="E49" s="8">
        <v>450101880048</v>
      </c>
      <c r="F49" t="s">
        <v>675</v>
      </c>
      <c r="G49" t="s">
        <v>556</v>
      </c>
      <c r="I49">
        <v>9165</v>
      </c>
      <c r="J49" t="s">
        <v>529</v>
      </c>
      <c r="K49" t="s">
        <v>531</v>
      </c>
      <c r="L49" t="s">
        <v>530</v>
      </c>
      <c r="M49" t="s">
        <v>530</v>
      </c>
      <c r="N49" t="s">
        <v>530</v>
      </c>
      <c r="O49" t="s">
        <v>531</v>
      </c>
      <c r="P49">
        <v>4</v>
      </c>
      <c r="Q49" s="8" t="str">
        <f t="shared" si="0"/>
        <v>4501018800489165</v>
      </c>
      <c r="R49" t="s">
        <v>812</v>
      </c>
    </row>
    <row r="50" spans="1:18" x14ac:dyDescent="0.25">
      <c r="A50">
        <v>4</v>
      </c>
      <c r="B50">
        <v>1415</v>
      </c>
      <c r="C50" t="s">
        <v>532</v>
      </c>
      <c r="D50">
        <v>40250</v>
      </c>
      <c r="E50" s="8">
        <v>480102880082</v>
      </c>
      <c r="F50" t="s">
        <v>458</v>
      </c>
      <c r="G50" t="s">
        <v>540</v>
      </c>
      <c r="H50" t="s">
        <v>539</v>
      </c>
      <c r="I50">
        <v>9101</v>
      </c>
      <c r="J50" t="s">
        <v>529</v>
      </c>
      <c r="K50" t="s">
        <v>531</v>
      </c>
      <c r="L50" t="s">
        <v>530</v>
      </c>
      <c r="M50" t="s">
        <v>530</v>
      </c>
      <c r="N50" t="s">
        <v>531</v>
      </c>
      <c r="O50" t="s">
        <v>530</v>
      </c>
      <c r="P50">
        <v>3</v>
      </c>
      <c r="Q50" s="8" t="str">
        <f t="shared" si="0"/>
        <v>4801028800829101</v>
      </c>
      <c r="R50" t="s">
        <v>812</v>
      </c>
    </row>
    <row r="51" spans="1:18" x14ac:dyDescent="0.25">
      <c r="A51">
        <v>4</v>
      </c>
      <c r="B51">
        <v>1415</v>
      </c>
      <c r="C51" t="s">
        <v>532</v>
      </c>
      <c r="D51">
        <v>40250</v>
      </c>
      <c r="E51" s="8">
        <v>480102880082</v>
      </c>
      <c r="F51" t="s">
        <v>458</v>
      </c>
      <c r="G51" t="s">
        <v>540</v>
      </c>
      <c r="H51" t="s">
        <v>539</v>
      </c>
      <c r="I51">
        <v>9160</v>
      </c>
      <c r="J51" t="s">
        <v>529</v>
      </c>
      <c r="K51" t="s">
        <v>531</v>
      </c>
      <c r="L51" t="s">
        <v>530</v>
      </c>
      <c r="M51" t="s">
        <v>530</v>
      </c>
      <c r="N51" t="s">
        <v>530</v>
      </c>
      <c r="O51" t="s">
        <v>531</v>
      </c>
      <c r="P51">
        <v>4</v>
      </c>
      <c r="Q51" s="8" t="str">
        <f t="shared" si="0"/>
        <v>4801028800829160</v>
      </c>
      <c r="R51" t="s">
        <v>812</v>
      </c>
    </row>
    <row r="52" spans="1:18" x14ac:dyDescent="0.25">
      <c r="A52">
        <v>4</v>
      </c>
      <c r="B52">
        <v>1415</v>
      </c>
      <c r="C52" t="s">
        <v>532</v>
      </c>
      <c r="D52">
        <v>24360</v>
      </c>
      <c r="E52" s="8">
        <v>500308990003</v>
      </c>
      <c r="F52" t="s">
        <v>341</v>
      </c>
      <c r="G52" t="s">
        <v>540</v>
      </c>
      <c r="I52">
        <v>9001</v>
      </c>
      <c r="J52" t="s">
        <v>529</v>
      </c>
      <c r="K52" t="s">
        <v>530</v>
      </c>
      <c r="L52" t="s">
        <v>530</v>
      </c>
      <c r="M52" t="s">
        <v>531</v>
      </c>
      <c r="N52" t="s">
        <v>531</v>
      </c>
      <c r="O52" t="s">
        <v>530</v>
      </c>
      <c r="P52">
        <v>1</v>
      </c>
      <c r="Q52" s="8" t="str">
        <f t="shared" si="0"/>
        <v>5003089900039001</v>
      </c>
      <c r="R52" t="s">
        <v>812</v>
      </c>
    </row>
    <row r="53" spans="1:18" x14ac:dyDescent="0.25">
      <c r="A53">
        <v>4</v>
      </c>
      <c r="B53">
        <v>1415</v>
      </c>
      <c r="C53" t="s">
        <v>532</v>
      </c>
      <c r="D53">
        <v>24360</v>
      </c>
      <c r="E53" s="8">
        <v>500308990003</v>
      </c>
      <c r="F53" t="s">
        <v>341</v>
      </c>
      <c r="G53" t="s">
        <v>540</v>
      </c>
      <c r="I53">
        <v>9100</v>
      </c>
      <c r="J53" t="s">
        <v>529</v>
      </c>
      <c r="K53" t="s">
        <v>531</v>
      </c>
      <c r="L53" t="s">
        <v>530</v>
      </c>
      <c r="M53" t="s">
        <v>530</v>
      </c>
      <c r="N53" t="s">
        <v>531</v>
      </c>
      <c r="O53" t="s">
        <v>530</v>
      </c>
      <c r="P53">
        <v>3</v>
      </c>
      <c r="Q53" s="8" t="str">
        <f t="shared" si="0"/>
        <v>5003089900039100</v>
      </c>
      <c r="R53" t="s">
        <v>812</v>
      </c>
    </row>
    <row r="54" spans="1:18" x14ac:dyDescent="0.25">
      <c r="A54">
        <v>4</v>
      </c>
      <c r="B54">
        <v>1415</v>
      </c>
      <c r="C54" t="s">
        <v>532</v>
      </c>
      <c r="D54">
        <v>24360</v>
      </c>
      <c r="E54" s="8">
        <v>500308990003</v>
      </c>
      <c r="F54" t="s">
        <v>341</v>
      </c>
      <c r="G54" t="s">
        <v>540</v>
      </c>
      <c r="I54">
        <v>9115</v>
      </c>
      <c r="J54" t="s">
        <v>529</v>
      </c>
      <c r="K54" t="s">
        <v>531</v>
      </c>
      <c r="L54" t="s">
        <v>530</v>
      </c>
      <c r="M54" t="s">
        <v>530</v>
      </c>
      <c r="N54" t="s">
        <v>531</v>
      </c>
      <c r="O54" t="s">
        <v>530</v>
      </c>
      <c r="P54">
        <v>3</v>
      </c>
      <c r="Q54" s="8" t="str">
        <f t="shared" si="0"/>
        <v>5003089900039115</v>
      </c>
      <c r="R54" t="s">
        <v>812</v>
      </c>
    </row>
    <row r="55" spans="1:18" x14ac:dyDescent="0.25">
      <c r="A55">
        <v>4</v>
      </c>
      <c r="B55">
        <v>1415</v>
      </c>
      <c r="C55" t="s">
        <v>532</v>
      </c>
      <c r="D55">
        <v>24360</v>
      </c>
      <c r="E55" s="8">
        <v>500308990003</v>
      </c>
      <c r="F55" t="s">
        <v>341</v>
      </c>
      <c r="G55" t="s">
        <v>540</v>
      </c>
      <c r="I55">
        <v>9165</v>
      </c>
      <c r="J55" t="s">
        <v>529</v>
      </c>
      <c r="K55" t="s">
        <v>531</v>
      </c>
      <c r="L55" t="s">
        <v>530</v>
      </c>
      <c r="M55" t="s">
        <v>530</v>
      </c>
      <c r="N55" t="s">
        <v>530</v>
      </c>
      <c r="O55" t="s">
        <v>531</v>
      </c>
      <c r="P55">
        <v>4</v>
      </c>
      <c r="Q55" s="8" t="str">
        <f t="shared" si="0"/>
        <v>5003089900039165</v>
      </c>
      <c r="R55" t="s">
        <v>812</v>
      </c>
    </row>
    <row r="56" spans="1:18" x14ac:dyDescent="0.25">
      <c r="A56">
        <v>4</v>
      </c>
      <c r="B56">
        <v>1415</v>
      </c>
      <c r="C56" t="s">
        <v>532</v>
      </c>
      <c r="D56">
        <v>20230</v>
      </c>
      <c r="E56" s="8">
        <v>650101990003</v>
      </c>
      <c r="F56" t="s">
        <v>423</v>
      </c>
      <c r="G56" t="s">
        <v>540</v>
      </c>
      <c r="I56">
        <v>9100</v>
      </c>
      <c r="J56" t="s">
        <v>529</v>
      </c>
      <c r="K56" t="s">
        <v>531</v>
      </c>
      <c r="L56" t="s">
        <v>530</v>
      </c>
      <c r="M56" t="s">
        <v>530</v>
      </c>
      <c r="N56" t="s">
        <v>531</v>
      </c>
      <c r="O56" t="s">
        <v>530</v>
      </c>
      <c r="P56">
        <v>3</v>
      </c>
      <c r="Q56" s="8" t="str">
        <f t="shared" si="0"/>
        <v>6501019900039100</v>
      </c>
      <c r="R56" t="s">
        <v>812</v>
      </c>
    </row>
    <row r="57" spans="1:18" x14ac:dyDescent="0.25">
      <c r="A57">
        <v>4</v>
      </c>
      <c r="B57">
        <v>1415</v>
      </c>
      <c r="C57" t="s">
        <v>532</v>
      </c>
      <c r="D57">
        <v>20230</v>
      </c>
      <c r="E57" s="8">
        <v>650101990003</v>
      </c>
      <c r="F57" t="s">
        <v>423</v>
      </c>
      <c r="G57" t="s">
        <v>540</v>
      </c>
      <c r="I57">
        <v>9115</v>
      </c>
      <c r="J57" t="s">
        <v>529</v>
      </c>
      <c r="K57" t="s">
        <v>531</v>
      </c>
      <c r="L57" t="s">
        <v>530</v>
      </c>
      <c r="M57" t="s">
        <v>530</v>
      </c>
      <c r="N57" t="s">
        <v>531</v>
      </c>
      <c r="O57" t="s">
        <v>530</v>
      </c>
      <c r="P57">
        <v>3</v>
      </c>
      <c r="Q57" s="8" t="str">
        <f t="shared" si="0"/>
        <v>6501019900039115</v>
      </c>
      <c r="R57" t="s">
        <v>812</v>
      </c>
    </row>
    <row r="58" spans="1:18" x14ac:dyDescent="0.25">
      <c r="A58">
        <v>4</v>
      </c>
      <c r="B58">
        <v>1415</v>
      </c>
      <c r="C58" t="s">
        <v>532</v>
      </c>
      <c r="D58">
        <v>20230</v>
      </c>
      <c r="E58" s="8">
        <v>650101990003</v>
      </c>
      <c r="F58" t="s">
        <v>423</v>
      </c>
      <c r="G58" t="s">
        <v>540</v>
      </c>
      <c r="I58">
        <v>9160</v>
      </c>
      <c r="J58" t="s">
        <v>529</v>
      </c>
      <c r="K58" t="s">
        <v>531</v>
      </c>
      <c r="L58" t="s">
        <v>530</v>
      </c>
      <c r="M58" t="s">
        <v>530</v>
      </c>
      <c r="N58" t="s">
        <v>530</v>
      </c>
      <c r="O58" t="s">
        <v>531</v>
      </c>
      <c r="P58">
        <v>4</v>
      </c>
      <c r="Q58" s="8" t="str">
        <f t="shared" si="0"/>
        <v>6501019900039160</v>
      </c>
      <c r="R58" t="s">
        <v>812</v>
      </c>
    </row>
    <row r="59" spans="1:18" x14ac:dyDescent="0.25">
      <c r="A59">
        <v>4</v>
      </c>
      <c r="B59">
        <v>1415</v>
      </c>
      <c r="C59" t="s">
        <v>532</v>
      </c>
      <c r="D59">
        <v>20230</v>
      </c>
      <c r="E59" s="8">
        <v>650101990003</v>
      </c>
      <c r="F59" t="s">
        <v>423</v>
      </c>
      <c r="G59" t="s">
        <v>540</v>
      </c>
      <c r="I59">
        <v>9165</v>
      </c>
      <c r="J59" t="s">
        <v>529</v>
      </c>
      <c r="K59" t="s">
        <v>531</v>
      </c>
      <c r="L59" t="s">
        <v>530</v>
      </c>
      <c r="M59" t="s">
        <v>530</v>
      </c>
      <c r="N59" t="s">
        <v>530</v>
      </c>
      <c r="O59" t="s">
        <v>531</v>
      </c>
      <c r="P59">
        <v>4</v>
      </c>
      <c r="Q59" s="8" t="str">
        <f t="shared" si="0"/>
        <v>6501019900039165</v>
      </c>
      <c r="R59" t="s">
        <v>812</v>
      </c>
    </row>
    <row r="60" spans="1:18" x14ac:dyDescent="0.25">
      <c r="A60">
        <v>4</v>
      </c>
      <c r="B60">
        <v>1415</v>
      </c>
      <c r="C60" t="s">
        <v>532</v>
      </c>
      <c r="D60">
        <v>20220</v>
      </c>
      <c r="E60" s="8">
        <v>680601880327</v>
      </c>
      <c r="F60" t="s">
        <v>496</v>
      </c>
      <c r="G60" t="s">
        <v>558</v>
      </c>
      <c r="I60">
        <v>9100</v>
      </c>
      <c r="J60" t="s">
        <v>529</v>
      </c>
      <c r="K60" t="s">
        <v>531</v>
      </c>
      <c r="L60" t="s">
        <v>530</v>
      </c>
      <c r="M60" t="s">
        <v>530</v>
      </c>
      <c r="N60" t="s">
        <v>531</v>
      </c>
      <c r="O60" t="s">
        <v>530</v>
      </c>
      <c r="P60">
        <v>3</v>
      </c>
      <c r="Q60" s="8" t="str">
        <f t="shared" si="0"/>
        <v>6806018803279100</v>
      </c>
      <c r="R60" t="s">
        <v>812</v>
      </c>
    </row>
    <row r="61" spans="1:18" x14ac:dyDescent="0.25">
      <c r="A61">
        <v>4</v>
      </c>
      <c r="B61">
        <v>1415</v>
      </c>
      <c r="C61" t="s">
        <v>532</v>
      </c>
      <c r="D61">
        <v>20220</v>
      </c>
      <c r="E61" s="8">
        <v>680601880327</v>
      </c>
      <c r="F61" t="s">
        <v>496</v>
      </c>
      <c r="G61" t="s">
        <v>558</v>
      </c>
      <c r="I61">
        <v>9115</v>
      </c>
      <c r="J61" t="s">
        <v>529</v>
      </c>
      <c r="K61" t="s">
        <v>531</v>
      </c>
      <c r="L61" t="s">
        <v>530</v>
      </c>
      <c r="M61" t="s">
        <v>530</v>
      </c>
      <c r="N61" t="s">
        <v>531</v>
      </c>
      <c r="O61" t="s">
        <v>530</v>
      </c>
      <c r="P61">
        <v>3</v>
      </c>
      <c r="Q61" s="8" t="str">
        <f t="shared" si="0"/>
        <v>6806018803279115</v>
      </c>
      <c r="R61" t="s">
        <v>812</v>
      </c>
    </row>
    <row r="62" spans="1:18" x14ac:dyDescent="0.25">
      <c r="A62">
        <v>4</v>
      </c>
      <c r="B62">
        <v>1415</v>
      </c>
      <c r="C62" t="s">
        <v>532</v>
      </c>
      <c r="D62">
        <v>20220</v>
      </c>
      <c r="E62" s="8">
        <v>680601880327</v>
      </c>
      <c r="F62" t="s">
        <v>496</v>
      </c>
      <c r="G62" t="s">
        <v>558</v>
      </c>
      <c r="I62">
        <v>9160</v>
      </c>
      <c r="J62" t="s">
        <v>529</v>
      </c>
      <c r="K62" t="s">
        <v>531</v>
      </c>
      <c r="L62" t="s">
        <v>530</v>
      </c>
      <c r="M62" t="s">
        <v>530</v>
      </c>
      <c r="N62" t="s">
        <v>530</v>
      </c>
      <c r="O62" t="s">
        <v>531</v>
      </c>
      <c r="P62">
        <v>4</v>
      </c>
      <c r="Q62" s="8" t="str">
        <f t="shared" si="0"/>
        <v>6806018803279160</v>
      </c>
      <c r="R62" t="s">
        <v>812</v>
      </c>
    </row>
    <row r="63" spans="1:18" x14ac:dyDescent="0.25">
      <c r="A63">
        <v>4</v>
      </c>
      <c r="B63">
        <v>1415</v>
      </c>
      <c r="C63" t="s">
        <v>532</v>
      </c>
      <c r="D63">
        <v>24080</v>
      </c>
      <c r="E63" s="8">
        <v>620901999364</v>
      </c>
      <c r="F63" t="s">
        <v>541</v>
      </c>
      <c r="G63" t="s">
        <v>540</v>
      </c>
      <c r="H63" t="s">
        <v>542</v>
      </c>
      <c r="I63">
        <v>9000</v>
      </c>
      <c r="J63" t="s">
        <v>529</v>
      </c>
      <c r="K63" t="s">
        <v>530</v>
      </c>
      <c r="L63" t="s">
        <v>530</v>
      </c>
      <c r="M63" t="s">
        <v>531</v>
      </c>
      <c r="N63" t="s">
        <v>531</v>
      </c>
      <c r="O63" t="s">
        <v>530</v>
      </c>
      <c r="P63">
        <v>1</v>
      </c>
      <c r="Q63" s="8" t="str">
        <f t="shared" si="0"/>
        <v>6209019993649000</v>
      </c>
      <c r="R63" t="s">
        <v>812</v>
      </c>
    </row>
    <row r="64" spans="1:18" x14ac:dyDescent="0.25">
      <c r="A64">
        <v>4</v>
      </c>
      <c r="B64">
        <v>1415</v>
      </c>
      <c r="C64" t="s">
        <v>532</v>
      </c>
      <c r="D64">
        <v>24080</v>
      </c>
      <c r="E64" s="8">
        <v>620901999364</v>
      </c>
      <c r="F64" t="s">
        <v>541</v>
      </c>
      <c r="G64" t="s">
        <v>540</v>
      </c>
      <c r="H64" t="s">
        <v>542</v>
      </c>
      <c r="I64">
        <v>9160</v>
      </c>
      <c r="J64" t="s">
        <v>529</v>
      </c>
      <c r="K64" t="s">
        <v>531</v>
      </c>
      <c r="L64" t="s">
        <v>530</v>
      </c>
      <c r="M64" t="s">
        <v>530</v>
      </c>
      <c r="N64" t="s">
        <v>530</v>
      </c>
      <c r="O64" t="s">
        <v>531</v>
      </c>
      <c r="P64">
        <v>4</v>
      </c>
      <c r="Q64" s="8" t="str">
        <f t="shared" si="0"/>
        <v>6209019993649160</v>
      </c>
      <c r="R64" t="s">
        <v>812</v>
      </c>
    </row>
    <row r="65" spans="1:18" x14ac:dyDescent="0.25">
      <c r="A65">
        <v>4</v>
      </c>
      <c r="B65">
        <v>1415</v>
      </c>
      <c r="C65" t="s">
        <v>532</v>
      </c>
      <c r="D65">
        <v>24080</v>
      </c>
      <c r="E65" s="8">
        <v>620901999364</v>
      </c>
      <c r="F65" t="s">
        <v>541</v>
      </c>
      <c r="G65" t="s">
        <v>540</v>
      </c>
      <c r="H65" t="s">
        <v>542</v>
      </c>
      <c r="I65">
        <v>9165</v>
      </c>
      <c r="J65" t="s">
        <v>529</v>
      </c>
      <c r="K65" t="s">
        <v>531</v>
      </c>
      <c r="L65" t="s">
        <v>530</v>
      </c>
      <c r="M65" t="s">
        <v>530</v>
      </c>
      <c r="N65" t="s">
        <v>530</v>
      </c>
      <c r="O65" t="s">
        <v>531</v>
      </c>
      <c r="P65">
        <v>4</v>
      </c>
      <c r="Q65" s="8" t="str">
        <f t="shared" si="0"/>
        <v>6209019993649165</v>
      </c>
      <c r="R65" t="s">
        <v>812</v>
      </c>
    </row>
    <row r="66" spans="1:18" x14ac:dyDescent="0.25">
      <c r="A66">
        <v>4</v>
      </c>
      <c r="B66">
        <v>1415</v>
      </c>
      <c r="C66" t="s">
        <v>527</v>
      </c>
      <c r="D66">
        <v>43140</v>
      </c>
      <c r="E66" s="8">
        <v>800000056022</v>
      </c>
      <c r="F66" t="s">
        <v>444</v>
      </c>
      <c r="G66" t="s">
        <v>542</v>
      </c>
      <c r="I66">
        <v>9000</v>
      </c>
      <c r="J66" t="s">
        <v>529</v>
      </c>
      <c r="K66" t="s">
        <v>530</v>
      </c>
      <c r="L66" t="s">
        <v>530</v>
      </c>
      <c r="M66" t="s">
        <v>531</v>
      </c>
      <c r="N66" t="s">
        <v>531</v>
      </c>
      <c r="O66" t="s">
        <v>530</v>
      </c>
      <c r="P66">
        <v>1</v>
      </c>
      <c r="Q66" s="8" t="str">
        <f t="shared" si="0"/>
        <v>8000000560229000</v>
      </c>
      <c r="R66" t="s">
        <v>812</v>
      </c>
    </row>
    <row r="67" spans="1:18" x14ac:dyDescent="0.25">
      <c r="A67">
        <v>4</v>
      </c>
      <c r="B67">
        <v>1415</v>
      </c>
      <c r="C67" t="s">
        <v>532</v>
      </c>
      <c r="D67">
        <v>20030</v>
      </c>
      <c r="E67" s="8">
        <v>140702997805</v>
      </c>
      <c r="F67" t="s">
        <v>543</v>
      </c>
      <c r="G67" t="s">
        <v>544</v>
      </c>
      <c r="H67" t="s">
        <v>545</v>
      </c>
      <c r="I67">
        <v>9000</v>
      </c>
      <c r="J67" t="s">
        <v>529</v>
      </c>
      <c r="K67" t="s">
        <v>530</v>
      </c>
      <c r="L67" t="s">
        <v>530</v>
      </c>
      <c r="M67" t="s">
        <v>531</v>
      </c>
      <c r="N67" t="s">
        <v>531</v>
      </c>
      <c r="O67" t="s">
        <v>530</v>
      </c>
      <c r="P67">
        <v>1</v>
      </c>
      <c r="Q67" s="8" t="str">
        <f t="shared" si="0"/>
        <v>1407029978059000</v>
      </c>
      <c r="R67" t="s">
        <v>812</v>
      </c>
    </row>
    <row r="68" spans="1:18" x14ac:dyDescent="0.25">
      <c r="A68">
        <v>4</v>
      </c>
      <c r="B68">
        <v>1415</v>
      </c>
      <c r="C68" t="s">
        <v>532</v>
      </c>
      <c r="D68">
        <v>20030</v>
      </c>
      <c r="E68" s="8">
        <v>140702997805</v>
      </c>
      <c r="F68" t="s">
        <v>543</v>
      </c>
      <c r="G68" t="s">
        <v>544</v>
      </c>
      <c r="H68" t="s">
        <v>545</v>
      </c>
      <c r="I68">
        <v>9160</v>
      </c>
      <c r="J68" t="s">
        <v>529</v>
      </c>
      <c r="K68" t="s">
        <v>531</v>
      </c>
      <c r="L68" t="s">
        <v>530</v>
      </c>
      <c r="M68" t="s">
        <v>530</v>
      </c>
      <c r="N68" t="s">
        <v>530</v>
      </c>
      <c r="O68" t="s">
        <v>531</v>
      </c>
      <c r="P68">
        <v>4</v>
      </c>
      <c r="Q68" s="8" t="str">
        <f t="shared" ref="Q68:Q131" si="1">CONCATENATE(E68,I68)</f>
        <v>1407029978059160</v>
      </c>
      <c r="R68" t="s">
        <v>812</v>
      </c>
    </row>
    <row r="69" spans="1:18" x14ac:dyDescent="0.25">
      <c r="A69">
        <v>4</v>
      </c>
      <c r="B69">
        <v>1415</v>
      </c>
      <c r="C69" t="s">
        <v>532</v>
      </c>
      <c r="D69">
        <v>20030</v>
      </c>
      <c r="E69" s="8">
        <v>140702997805</v>
      </c>
      <c r="F69" t="s">
        <v>543</v>
      </c>
      <c r="G69" t="s">
        <v>544</v>
      </c>
      <c r="H69" t="s">
        <v>545</v>
      </c>
      <c r="I69">
        <v>9161</v>
      </c>
      <c r="J69" t="s">
        <v>529</v>
      </c>
      <c r="K69" t="s">
        <v>531</v>
      </c>
      <c r="L69" t="s">
        <v>530</v>
      </c>
      <c r="M69" t="s">
        <v>530</v>
      </c>
      <c r="N69" t="s">
        <v>530</v>
      </c>
      <c r="O69" t="s">
        <v>531</v>
      </c>
      <c r="P69">
        <v>4</v>
      </c>
      <c r="Q69" s="8" t="str">
        <f t="shared" si="1"/>
        <v>1407029978059161</v>
      </c>
      <c r="R69" t="s">
        <v>812</v>
      </c>
    </row>
    <row r="70" spans="1:18" x14ac:dyDescent="0.25">
      <c r="A70">
        <v>4</v>
      </c>
      <c r="B70">
        <v>1415</v>
      </c>
      <c r="C70" t="s">
        <v>527</v>
      </c>
      <c r="D70">
        <v>19460</v>
      </c>
      <c r="E70" s="8">
        <v>310200880357</v>
      </c>
      <c r="F70" t="s">
        <v>676</v>
      </c>
      <c r="G70" t="s">
        <v>563</v>
      </c>
      <c r="I70">
        <v>9160</v>
      </c>
      <c r="J70" t="s">
        <v>529</v>
      </c>
      <c r="K70" t="s">
        <v>531</v>
      </c>
      <c r="L70" t="s">
        <v>530</v>
      </c>
      <c r="M70" t="s">
        <v>530</v>
      </c>
      <c r="N70" t="s">
        <v>530</v>
      </c>
      <c r="O70" t="s">
        <v>531</v>
      </c>
      <c r="P70">
        <v>4</v>
      </c>
      <c r="Q70" s="8" t="str">
        <f t="shared" si="1"/>
        <v>3102008803579160</v>
      </c>
      <c r="R70" t="s">
        <v>812</v>
      </c>
    </row>
    <row r="71" spans="1:18" x14ac:dyDescent="0.25">
      <c r="A71">
        <v>4</v>
      </c>
      <c r="B71">
        <v>1415</v>
      </c>
      <c r="C71" t="s">
        <v>527</v>
      </c>
      <c r="D71">
        <v>19460</v>
      </c>
      <c r="E71" s="8">
        <v>310200880357</v>
      </c>
      <c r="F71" t="s">
        <v>676</v>
      </c>
      <c r="G71" t="s">
        <v>563</v>
      </c>
      <c r="I71">
        <v>9165</v>
      </c>
      <c r="J71" t="s">
        <v>529</v>
      </c>
      <c r="K71" t="s">
        <v>531</v>
      </c>
      <c r="L71" t="s">
        <v>530</v>
      </c>
      <c r="M71" t="s">
        <v>530</v>
      </c>
      <c r="N71" t="s">
        <v>530</v>
      </c>
      <c r="O71" t="s">
        <v>531</v>
      </c>
      <c r="P71">
        <v>4</v>
      </c>
      <c r="Q71" s="8" t="str">
        <f t="shared" si="1"/>
        <v>3102008803579165</v>
      </c>
      <c r="R71" t="s">
        <v>812</v>
      </c>
    </row>
    <row r="72" spans="1:18" x14ac:dyDescent="0.25">
      <c r="A72">
        <v>4</v>
      </c>
      <c r="B72">
        <v>1415</v>
      </c>
      <c r="C72" t="s">
        <v>527</v>
      </c>
      <c r="D72">
        <v>20960</v>
      </c>
      <c r="E72" s="8">
        <v>280504880006</v>
      </c>
      <c r="F72" t="s">
        <v>608</v>
      </c>
      <c r="G72" t="s">
        <v>542</v>
      </c>
      <c r="I72">
        <v>9100</v>
      </c>
      <c r="J72" t="s">
        <v>529</v>
      </c>
      <c r="K72" t="s">
        <v>531</v>
      </c>
      <c r="L72" t="s">
        <v>530</v>
      </c>
      <c r="M72" t="s">
        <v>530</v>
      </c>
      <c r="N72" t="s">
        <v>531</v>
      </c>
      <c r="O72" t="s">
        <v>530</v>
      </c>
      <c r="P72">
        <v>3</v>
      </c>
      <c r="Q72" s="8" t="str">
        <f t="shared" si="1"/>
        <v>2805048800069100</v>
      </c>
      <c r="R72" t="s">
        <v>812</v>
      </c>
    </row>
    <row r="73" spans="1:18" x14ac:dyDescent="0.25">
      <c r="A73">
        <v>4</v>
      </c>
      <c r="B73">
        <v>1415</v>
      </c>
      <c r="C73" t="s">
        <v>527</v>
      </c>
      <c r="D73">
        <v>20960</v>
      </c>
      <c r="E73" s="8">
        <v>280504880006</v>
      </c>
      <c r="F73" t="s">
        <v>608</v>
      </c>
      <c r="G73" t="s">
        <v>542</v>
      </c>
      <c r="I73">
        <v>9115</v>
      </c>
      <c r="J73" t="s">
        <v>529</v>
      </c>
      <c r="K73" t="s">
        <v>531</v>
      </c>
      <c r="L73" t="s">
        <v>530</v>
      </c>
      <c r="M73" t="s">
        <v>530</v>
      </c>
      <c r="N73" t="s">
        <v>531</v>
      </c>
      <c r="O73" t="s">
        <v>530</v>
      </c>
      <c r="P73">
        <v>3</v>
      </c>
      <c r="Q73" s="8" t="str">
        <f t="shared" si="1"/>
        <v>2805048800069115</v>
      </c>
      <c r="R73" t="s">
        <v>812</v>
      </c>
    </row>
    <row r="74" spans="1:18" x14ac:dyDescent="0.25">
      <c r="A74">
        <v>4</v>
      </c>
      <c r="B74">
        <v>1415</v>
      </c>
      <c r="C74" t="s">
        <v>527</v>
      </c>
      <c r="D74">
        <v>20960</v>
      </c>
      <c r="E74" s="8">
        <v>280504880006</v>
      </c>
      <c r="F74" t="s">
        <v>608</v>
      </c>
      <c r="G74" t="s">
        <v>542</v>
      </c>
      <c r="I74">
        <v>9160</v>
      </c>
      <c r="J74" t="s">
        <v>529</v>
      </c>
      <c r="K74" t="s">
        <v>531</v>
      </c>
      <c r="L74" t="s">
        <v>530</v>
      </c>
      <c r="M74" t="s">
        <v>530</v>
      </c>
      <c r="N74" t="s">
        <v>530</v>
      </c>
      <c r="O74" t="s">
        <v>531</v>
      </c>
      <c r="P74">
        <v>4</v>
      </c>
      <c r="Q74" s="8" t="str">
        <f t="shared" si="1"/>
        <v>2805048800069160</v>
      </c>
      <c r="R74" t="s">
        <v>812</v>
      </c>
    </row>
    <row r="75" spans="1:18" x14ac:dyDescent="0.25">
      <c r="A75">
        <v>4</v>
      </c>
      <c r="B75">
        <v>1415</v>
      </c>
      <c r="C75" t="s">
        <v>527</v>
      </c>
      <c r="D75">
        <v>21000</v>
      </c>
      <c r="E75" s="8">
        <v>310200999791</v>
      </c>
      <c r="F75" t="s">
        <v>546</v>
      </c>
      <c r="G75" t="s">
        <v>547</v>
      </c>
      <c r="H75" t="s">
        <v>534</v>
      </c>
      <c r="I75">
        <v>9000</v>
      </c>
      <c r="J75" t="s">
        <v>529</v>
      </c>
      <c r="K75" t="s">
        <v>530</v>
      </c>
      <c r="L75" t="s">
        <v>530</v>
      </c>
      <c r="M75" t="s">
        <v>531</v>
      </c>
      <c r="N75" t="s">
        <v>531</v>
      </c>
      <c r="O75" t="s">
        <v>530</v>
      </c>
      <c r="P75">
        <v>1</v>
      </c>
      <c r="Q75" s="8" t="str">
        <f t="shared" si="1"/>
        <v>3102009997919000</v>
      </c>
      <c r="R75" t="s">
        <v>812</v>
      </c>
    </row>
    <row r="76" spans="1:18" x14ac:dyDescent="0.25">
      <c r="A76">
        <v>4</v>
      </c>
      <c r="B76">
        <v>1415</v>
      </c>
      <c r="C76" t="s">
        <v>527</v>
      </c>
      <c r="D76">
        <v>21000</v>
      </c>
      <c r="E76" s="8">
        <v>310200999791</v>
      </c>
      <c r="F76" t="s">
        <v>546</v>
      </c>
      <c r="G76" t="s">
        <v>547</v>
      </c>
      <c r="H76" t="s">
        <v>534</v>
      </c>
      <c r="I76">
        <v>9102</v>
      </c>
      <c r="J76" t="s">
        <v>529</v>
      </c>
      <c r="K76" t="s">
        <v>531</v>
      </c>
      <c r="L76" t="s">
        <v>530</v>
      </c>
      <c r="M76" t="s">
        <v>530</v>
      </c>
      <c r="N76" t="s">
        <v>531</v>
      </c>
      <c r="O76" t="s">
        <v>530</v>
      </c>
      <c r="P76">
        <v>3</v>
      </c>
      <c r="Q76" s="8" t="str">
        <f t="shared" si="1"/>
        <v>3102009997919102</v>
      </c>
      <c r="R76" t="s">
        <v>812</v>
      </c>
    </row>
    <row r="77" spans="1:18" x14ac:dyDescent="0.25">
      <c r="A77">
        <v>4</v>
      </c>
      <c r="B77">
        <v>1415</v>
      </c>
      <c r="C77" t="s">
        <v>527</v>
      </c>
      <c r="D77">
        <v>10250</v>
      </c>
      <c r="E77" s="8">
        <v>131802990006</v>
      </c>
      <c r="F77" t="s">
        <v>548</v>
      </c>
      <c r="G77" t="s">
        <v>534</v>
      </c>
      <c r="I77">
        <v>9001</v>
      </c>
      <c r="J77" t="s">
        <v>529</v>
      </c>
      <c r="K77" t="s">
        <v>530</v>
      </c>
      <c r="L77" t="s">
        <v>530</v>
      </c>
      <c r="M77" t="s">
        <v>531</v>
      </c>
      <c r="N77" t="s">
        <v>531</v>
      </c>
      <c r="O77" t="s">
        <v>530</v>
      </c>
      <c r="P77">
        <v>1</v>
      </c>
      <c r="Q77" s="8" t="str">
        <f t="shared" si="1"/>
        <v>1318029900069001</v>
      </c>
      <c r="R77" t="s">
        <v>812</v>
      </c>
    </row>
    <row r="78" spans="1:18" x14ac:dyDescent="0.25">
      <c r="A78">
        <v>4</v>
      </c>
      <c r="B78">
        <v>1415</v>
      </c>
      <c r="C78" t="s">
        <v>527</v>
      </c>
      <c r="D78">
        <v>18320</v>
      </c>
      <c r="E78" s="8">
        <v>131801998687</v>
      </c>
      <c r="F78" t="s">
        <v>549</v>
      </c>
      <c r="G78" t="s">
        <v>534</v>
      </c>
      <c r="I78">
        <v>9000</v>
      </c>
      <c r="J78" t="s">
        <v>529</v>
      </c>
      <c r="K78" t="s">
        <v>530</v>
      </c>
      <c r="L78" t="s">
        <v>530</v>
      </c>
      <c r="M78" t="s">
        <v>531</v>
      </c>
      <c r="N78" t="s">
        <v>531</v>
      </c>
      <c r="O78" t="s">
        <v>530</v>
      </c>
      <c r="P78">
        <v>1</v>
      </c>
      <c r="Q78" s="8" t="str">
        <f t="shared" si="1"/>
        <v>1318019986879000</v>
      </c>
      <c r="R78" t="s">
        <v>812</v>
      </c>
    </row>
    <row r="79" spans="1:18" x14ac:dyDescent="0.25">
      <c r="A79">
        <v>4</v>
      </c>
      <c r="B79">
        <v>1415</v>
      </c>
      <c r="C79" t="s">
        <v>527</v>
      </c>
      <c r="D79">
        <v>18320</v>
      </c>
      <c r="E79" s="8">
        <v>131801998687</v>
      </c>
      <c r="F79" t="s">
        <v>549</v>
      </c>
      <c r="G79" t="s">
        <v>534</v>
      </c>
      <c r="I79">
        <v>9100</v>
      </c>
      <c r="J79" t="s">
        <v>529</v>
      </c>
      <c r="K79" t="s">
        <v>531</v>
      </c>
      <c r="L79" t="s">
        <v>530</v>
      </c>
      <c r="M79" t="s">
        <v>530</v>
      </c>
      <c r="N79" t="s">
        <v>531</v>
      </c>
      <c r="O79" t="s">
        <v>530</v>
      </c>
      <c r="P79">
        <v>3</v>
      </c>
      <c r="Q79" s="8" t="str">
        <f t="shared" si="1"/>
        <v>1318019986879100</v>
      </c>
      <c r="R79" t="s">
        <v>812</v>
      </c>
    </row>
    <row r="80" spans="1:18" x14ac:dyDescent="0.25">
      <c r="A80">
        <v>4</v>
      </c>
      <c r="B80">
        <v>1415</v>
      </c>
      <c r="C80" t="s">
        <v>527</v>
      </c>
      <c r="D80">
        <v>18320</v>
      </c>
      <c r="E80" s="8">
        <v>131801998687</v>
      </c>
      <c r="F80" t="s">
        <v>549</v>
      </c>
      <c r="G80" t="s">
        <v>534</v>
      </c>
      <c r="I80">
        <v>9102</v>
      </c>
      <c r="J80" t="s">
        <v>529</v>
      </c>
      <c r="K80" t="s">
        <v>531</v>
      </c>
      <c r="L80" t="s">
        <v>530</v>
      </c>
      <c r="M80" t="s">
        <v>530</v>
      </c>
      <c r="N80" t="s">
        <v>531</v>
      </c>
      <c r="O80" t="s">
        <v>530</v>
      </c>
      <c r="P80">
        <v>3</v>
      </c>
      <c r="Q80" s="8" t="str">
        <f t="shared" si="1"/>
        <v>1318019986879102</v>
      </c>
      <c r="R80" t="s">
        <v>812</v>
      </c>
    </row>
    <row r="81" spans="1:18" x14ac:dyDescent="0.25">
      <c r="A81">
        <v>4</v>
      </c>
      <c r="B81">
        <v>1415</v>
      </c>
      <c r="C81" t="s">
        <v>527</v>
      </c>
      <c r="D81">
        <v>18320</v>
      </c>
      <c r="E81" s="8">
        <v>131801998687</v>
      </c>
      <c r="F81" t="s">
        <v>549</v>
      </c>
      <c r="G81" t="s">
        <v>534</v>
      </c>
      <c r="I81">
        <v>9103</v>
      </c>
      <c r="J81" t="s">
        <v>529</v>
      </c>
      <c r="K81" t="s">
        <v>531</v>
      </c>
      <c r="L81" t="s">
        <v>530</v>
      </c>
      <c r="M81" t="s">
        <v>530</v>
      </c>
      <c r="N81" t="s">
        <v>531</v>
      </c>
      <c r="O81" t="s">
        <v>530</v>
      </c>
      <c r="P81">
        <v>3</v>
      </c>
      <c r="Q81" s="8" t="str">
        <f t="shared" si="1"/>
        <v>1318019986879103</v>
      </c>
      <c r="R81" t="s">
        <v>812</v>
      </c>
    </row>
    <row r="82" spans="1:18" x14ac:dyDescent="0.25">
      <c r="A82">
        <v>4</v>
      </c>
      <c r="B82">
        <v>1415</v>
      </c>
      <c r="C82" t="s">
        <v>527</v>
      </c>
      <c r="D82">
        <v>18320</v>
      </c>
      <c r="E82" s="8">
        <v>131801998687</v>
      </c>
      <c r="F82" t="s">
        <v>549</v>
      </c>
      <c r="G82" t="s">
        <v>534</v>
      </c>
      <c r="I82">
        <v>9160</v>
      </c>
      <c r="J82" t="s">
        <v>529</v>
      </c>
      <c r="K82" t="s">
        <v>531</v>
      </c>
      <c r="L82" t="s">
        <v>530</v>
      </c>
      <c r="M82" t="s">
        <v>530</v>
      </c>
      <c r="N82" t="s">
        <v>530</v>
      </c>
      <c r="O82" t="s">
        <v>531</v>
      </c>
      <c r="P82">
        <v>4</v>
      </c>
      <c r="Q82" s="8" t="str">
        <f t="shared" si="1"/>
        <v>1318019986879160</v>
      </c>
      <c r="R82" t="s">
        <v>812</v>
      </c>
    </row>
    <row r="83" spans="1:18" x14ac:dyDescent="0.25">
      <c r="A83">
        <v>4</v>
      </c>
      <c r="B83">
        <v>1415</v>
      </c>
      <c r="C83" t="s">
        <v>527</v>
      </c>
      <c r="D83">
        <v>43220</v>
      </c>
      <c r="E83" s="8">
        <v>332100880006</v>
      </c>
      <c r="F83" t="s">
        <v>609</v>
      </c>
      <c r="G83" t="s">
        <v>547</v>
      </c>
      <c r="H83" t="s">
        <v>571</v>
      </c>
      <c r="I83">
        <v>9100</v>
      </c>
      <c r="J83" t="s">
        <v>529</v>
      </c>
      <c r="K83" t="s">
        <v>531</v>
      </c>
      <c r="L83" t="s">
        <v>530</v>
      </c>
      <c r="M83" t="s">
        <v>530</v>
      </c>
      <c r="N83" t="s">
        <v>531</v>
      </c>
      <c r="O83" t="s">
        <v>530</v>
      </c>
      <c r="P83">
        <v>3</v>
      </c>
      <c r="Q83" s="8" t="str">
        <f t="shared" si="1"/>
        <v>3321008800069100</v>
      </c>
      <c r="R83" t="s">
        <v>812</v>
      </c>
    </row>
    <row r="84" spans="1:18" x14ac:dyDescent="0.25">
      <c r="A84">
        <v>4</v>
      </c>
      <c r="B84">
        <v>1415</v>
      </c>
      <c r="C84" t="s">
        <v>527</v>
      </c>
      <c r="D84">
        <v>43220</v>
      </c>
      <c r="E84" s="8">
        <v>332100880006</v>
      </c>
      <c r="F84" t="s">
        <v>609</v>
      </c>
      <c r="G84" t="s">
        <v>547</v>
      </c>
      <c r="H84" t="s">
        <v>571</v>
      </c>
      <c r="I84">
        <v>9160</v>
      </c>
      <c r="J84" t="s">
        <v>529</v>
      </c>
      <c r="K84" t="s">
        <v>531</v>
      </c>
      <c r="L84" t="s">
        <v>530</v>
      </c>
      <c r="M84" t="s">
        <v>530</v>
      </c>
      <c r="N84" t="s">
        <v>530</v>
      </c>
      <c r="O84" t="s">
        <v>531</v>
      </c>
      <c r="P84">
        <v>4</v>
      </c>
      <c r="Q84" s="8" t="str">
        <f t="shared" si="1"/>
        <v>3321008800069160</v>
      </c>
      <c r="R84" t="s">
        <v>812</v>
      </c>
    </row>
    <row r="85" spans="1:18" x14ac:dyDescent="0.25">
      <c r="A85">
        <v>4</v>
      </c>
      <c r="B85">
        <v>1415</v>
      </c>
      <c r="C85" t="s">
        <v>532</v>
      </c>
      <c r="D85">
        <v>21030</v>
      </c>
      <c r="E85" s="8">
        <v>140203680008</v>
      </c>
      <c r="F85" t="s">
        <v>550</v>
      </c>
      <c r="G85" t="s">
        <v>540</v>
      </c>
      <c r="I85">
        <v>9000</v>
      </c>
      <c r="J85" t="s">
        <v>529</v>
      </c>
      <c r="K85" t="s">
        <v>530</v>
      </c>
      <c r="L85" t="s">
        <v>530</v>
      </c>
      <c r="M85" t="s">
        <v>531</v>
      </c>
      <c r="N85" t="s">
        <v>531</v>
      </c>
      <c r="O85" t="s">
        <v>530</v>
      </c>
      <c r="P85">
        <v>1</v>
      </c>
      <c r="Q85" s="8" t="str">
        <f t="shared" si="1"/>
        <v>1402036800089000</v>
      </c>
      <c r="R85" t="s">
        <v>812</v>
      </c>
    </row>
    <row r="86" spans="1:18" x14ac:dyDescent="0.25">
      <c r="A86">
        <v>4</v>
      </c>
      <c r="B86">
        <v>1415</v>
      </c>
      <c r="C86" t="s">
        <v>527</v>
      </c>
      <c r="D86">
        <v>10790</v>
      </c>
      <c r="E86" s="8">
        <v>141800137227</v>
      </c>
      <c r="F86" t="s">
        <v>352</v>
      </c>
      <c r="G86" t="s">
        <v>547</v>
      </c>
      <c r="H86" t="s">
        <v>534</v>
      </c>
      <c r="I86">
        <v>9000</v>
      </c>
      <c r="J86" t="s">
        <v>529</v>
      </c>
      <c r="K86" t="s">
        <v>530</v>
      </c>
      <c r="L86" t="s">
        <v>530</v>
      </c>
      <c r="M86" t="s">
        <v>531</v>
      </c>
      <c r="N86" t="s">
        <v>531</v>
      </c>
      <c r="O86" t="s">
        <v>530</v>
      </c>
      <c r="P86">
        <v>1</v>
      </c>
      <c r="Q86" s="8" t="str">
        <f t="shared" si="1"/>
        <v>1418001372279000</v>
      </c>
      <c r="R86" t="s">
        <v>812</v>
      </c>
    </row>
    <row r="87" spans="1:18" x14ac:dyDescent="0.25">
      <c r="A87">
        <v>4</v>
      </c>
      <c r="B87">
        <v>1415</v>
      </c>
      <c r="C87" t="s">
        <v>527</v>
      </c>
      <c r="D87">
        <v>10790</v>
      </c>
      <c r="E87" s="8">
        <v>141800137227</v>
      </c>
      <c r="F87" t="s">
        <v>352</v>
      </c>
      <c r="G87" t="s">
        <v>547</v>
      </c>
      <c r="H87" t="s">
        <v>534</v>
      </c>
      <c r="I87">
        <v>9001</v>
      </c>
      <c r="J87" t="s">
        <v>529</v>
      </c>
      <c r="K87" t="s">
        <v>530</v>
      </c>
      <c r="L87" t="s">
        <v>530</v>
      </c>
      <c r="M87" t="s">
        <v>531</v>
      </c>
      <c r="N87" t="s">
        <v>531</v>
      </c>
      <c r="O87" t="s">
        <v>530</v>
      </c>
      <c r="P87">
        <v>1</v>
      </c>
      <c r="Q87" s="8" t="str">
        <f t="shared" si="1"/>
        <v>1418001372279001</v>
      </c>
      <c r="R87" t="s">
        <v>812</v>
      </c>
    </row>
    <row r="88" spans="1:18" x14ac:dyDescent="0.25">
      <c r="A88">
        <v>4</v>
      </c>
      <c r="B88">
        <v>1415</v>
      </c>
      <c r="C88" t="s">
        <v>527</v>
      </c>
      <c r="D88">
        <v>10790</v>
      </c>
      <c r="E88" s="8">
        <v>141800137227</v>
      </c>
      <c r="F88" t="s">
        <v>352</v>
      </c>
      <c r="G88" t="s">
        <v>547</v>
      </c>
      <c r="H88" t="s">
        <v>534</v>
      </c>
      <c r="I88">
        <v>9002</v>
      </c>
      <c r="J88" t="s">
        <v>529</v>
      </c>
      <c r="K88" t="s">
        <v>530</v>
      </c>
      <c r="L88" t="s">
        <v>530</v>
      </c>
      <c r="M88" t="s">
        <v>531</v>
      </c>
      <c r="N88" t="s">
        <v>531</v>
      </c>
      <c r="O88" t="s">
        <v>530</v>
      </c>
      <c r="P88">
        <v>1</v>
      </c>
      <c r="Q88" s="8" t="str">
        <f t="shared" si="1"/>
        <v>1418001372279002</v>
      </c>
      <c r="R88" t="s">
        <v>812</v>
      </c>
    </row>
    <row r="89" spans="1:18" x14ac:dyDescent="0.25">
      <c r="A89">
        <v>4</v>
      </c>
      <c r="B89">
        <v>1415</v>
      </c>
      <c r="C89" t="s">
        <v>527</v>
      </c>
      <c r="D89">
        <v>10790</v>
      </c>
      <c r="E89" s="8">
        <v>141800137227</v>
      </c>
      <c r="F89" t="s">
        <v>352</v>
      </c>
      <c r="G89" t="s">
        <v>547</v>
      </c>
      <c r="H89" t="s">
        <v>534</v>
      </c>
      <c r="I89">
        <v>9003</v>
      </c>
      <c r="J89" t="s">
        <v>551</v>
      </c>
      <c r="K89" t="s">
        <v>530</v>
      </c>
      <c r="L89" t="s">
        <v>530</v>
      </c>
      <c r="M89" t="s">
        <v>531</v>
      </c>
      <c r="N89" t="s">
        <v>531</v>
      </c>
      <c r="O89" t="s">
        <v>530</v>
      </c>
      <c r="P89">
        <v>1</v>
      </c>
      <c r="Q89" s="8" t="str">
        <f t="shared" si="1"/>
        <v>1418001372279003</v>
      </c>
      <c r="R89" t="s">
        <v>812</v>
      </c>
    </row>
    <row r="90" spans="1:18" x14ac:dyDescent="0.25">
      <c r="A90">
        <v>4</v>
      </c>
      <c r="B90">
        <v>1415</v>
      </c>
      <c r="C90" t="s">
        <v>527</v>
      </c>
      <c r="D90">
        <v>10790</v>
      </c>
      <c r="E90" s="8">
        <v>141800137227</v>
      </c>
      <c r="F90" t="s">
        <v>352</v>
      </c>
      <c r="G90" t="s">
        <v>547</v>
      </c>
      <c r="H90" t="s">
        <v>534</v>
      </c>
      <c r="I90">
        <v>9100</v>
      </c>
      <c r="J90" t="s">
        <v>529</v>
      </c>
      <c r="K90" t="s">
        <v>531</v>
      </c>
      <c r="L90" t="s">
        <v>530</v>
      </c>
      <c r="M90" t="s">
        <v>530</v>
      </c>
      <c r="N90" t="s">
        <v>531</v>
      </c>
      <c r="O90" t="s">
        <v>530</v>
      </c>
      <c r="P90">
        <v>3</v>
      </c>
      <c r="Q90" s="8" t="str">
        <f t="shared" si="1"/>
        <v>1418001372279100</v>
      </c>
      <c r="R90" t="s">
        <v>812</v>
      </c>
    </row>
    <row r="91" spans="1:18" x14ac:dyDescent="0.25">
      <c r="A91">
        <v>4</v>
      </c>
      <c r="B91">
        <v>1415</v>
      </c>
      <c r="C91" t="s">
        <v>527</v>
      </c>
      <c r="D91">
        <v>10790</v>
      </c>
      <c r="E91" s="8">
        <v>141800137227</v>
      </c>
      <c r="F91" t="s">
        <v>352</v>
      </c>
      <c r="G91" t="s">
        <v>547</v>
      </c>
      <c r="H91" t="s">
        <v>534</v>
      </c>
      <c r="I91">
        <v>9160</v>
      </c>
      <c r="J91" t="s">
        <v>529</v>
      </c>
      <c r="K91" t="s">
        <v>531</v>
      </c>
      <c r="L91" t="s">
        <v>530</v>
      </c>
      <c r="M91" t="s">
        <v>530</v>
      </c>
      <c r="N91" t="s">
        <v>530</v>
      </c>
      <c r="O91" t="s">
        <v>531</v>
      </c>
      <c r="P91">
        <v>4</v>
      </c>
      <c r="Q91" s="8" t="str">
        <f t="shared" si="1"/>
        <v>1418001372279160</v>
      </c>
      <c r="R91" t="s">
        <v>812</v>
      </c>
    </row>
    <row r="92" spans="1:18" x14ac:dyDescent="0.25">
      <c r="A92">
        <v>4</v>
      </c>
      <c r="B92">
        <v>1415</v>
      </c>
      <c r="C92" t="s">
        <v>527</v>
      </c>
      <c r="D92">
        <v>10790</v>
      </c>
      <c r="E92" s="8">
        <v>141800137227</v>
      </c>
      <c r="F92" t="s">
        <v>352</v>
      </c>
      <c r="G92" t="s">
        <v>547</v>
      </c>
      <c r="H92" t="s">
        <v>534</v>
      </c>
      <c r="I92">
        <v>9165</v>
      </c>
      <c r="J92" t="s">
        <v>529</v>
      </c>
      <c r="K92" t="s">
        <v>531</v>
      </c>
      <c r="L92" t="s">
        <v>530</v>
      </c>
      <c r="M92" t="s">
        <v>530</v>
      </c>
      <c r="N92" t="s">
        <v>530</v>
      </c>
      <c r="O92" t="s">
        <v>531</v>
      </c>
      <c r="P92">
        <v>4</v>
      </c>
      <c r="Q92" s="8" t="str">
        <f t="shared" si="1"/>
        <v>1418001372279165</v>
      </c>
      <c r="R92" t="s">
        <v>812</v>
      </c>
    </row>
    <row r="93" spans="1:18" x14ac:dyDescent="0.25">
      <c r="A93">
        <v>4</v>
      </c>
      <c r="B93">
        <v>1415</v>
      </c>
      <c r="C93" t="s">
        <v>527</v>
      </c>
      <c r="D93">
        <v>10370</v>
      </c>
      <c r="E93" s="8">
        <v>310300996728</v>
      </c>
      <c r="F93" t="s">
        <v>677</v>
      </c>
      <c r="G93" t="s">
        <v>537</v>
      </c>
      <c r="H93" t="s">
        <v>539</v>
      </c>
      <c r="I93">
        <v>9160</v>
      </c>
      <c r="J93" t="s">
        <v>529</v>
      </c>
      <c r="K93" t="s">
        <v>531</v>
      </c>
      <c r="L93" t="s">
        <v>530</v>
      </c>
      <c r="M93" t="s">
        <v>530</v>
      </c>
      <c r="N93" t="s">
        <v>530</v>
      </c>
      <c r="O93" t="s">
        <v>531</v>
      </c>
      <c r="P93">
        <v>4</v>
      </c>
      <c r="Q93" s="8" t="str">
        <f t="shared" si="1"/>
        <v>3103009967289160</v>
      </c>
      <c r="R93" t="s">
        <v>812</v>
      </c>
    </row>
    <row r="94" spans="1:18" x14ac:dyDescent="0.25">
      <c r="A94">
        <v>7</v>
      </c>
      <c r="B94">
        <v>1415</v>
      </c>
      <c r="C94" t="s">
        <v>527</v>
      </c>
      <c r="D94">
        <v>0</v>
      </c>
      <c r="E94" s="8">
        <v>660102060000</v>
      </c>
      <c r="F94" t="s">
        <v>678</v>
      </c>
      <c r="G94" t="s">
        <v>537</v>
      </c>
      <c r="H94" t="s">
        <v>571</v>
      </c>
      <c r="I94">
        <v>9160</v>
      </c>
      <c r="J94" t="s">
        <v>529</v>
      </c>
      <c r="K94" t="s">
        <v>531</v>
      </c>
      <c r="L94" t="s">
        <v>530</v>
      </c>
      <c r="M94" t="s">
        <v>530</v>
      </c>
      <c r="N94" t="s">
        <v>530</v>
      </c>
      <c r="O94" t="s">
        <v>531</v>
      </c>
      <c r="P94">
        <v>4</v>
      </c>
      <c r="Q94" s="8" t="str">
        <f t="shared" si="1"/>
        <v>6601020600009160</v>
      </c>
      <c r="R94" t="s">
        <v>812</v>
      </c>
    </row>
    <row r="95" spans="1:18" x14ac:dyDescent="0.25">
      <c r="A95">
        <v>7</v>
      </c>
      <c r="B95">
        <v>1415</v>
      </c>
      <c r="C95" t="s">
        <v>527</v>
      </c>
      <c r="D95">
        <v>0</v>
      </c>
      <c r="E95" s="8">
        <v>660102060000</v>
      </c>
      <c r="F95" t="s">
        <v>678</v>
      </c>
      <c r="G95" t="s">
        <v>537</v>
      </c>
      <c r="H95" t="s">
        <v>571</v>
      </c>
      <c r="I95">
        <v>9165</v>
      </c>
      <c r="J95" t="s">
        <v>529</v>
      </c>
      <c r="K95" t="s">
        <v>531</v>
      </c>
      <c r="L95" t="s">
        <v>530</v>
      </c>
      <c r="M95" t="s">
        <v>530</v>
      </c>
      <c r="N95" t="s">
        <v>530</v>
      </c>
      <c r="O95" t="s">
        <v>531</v>
      </c>
      <c r="P95">
        <v>4</v>
      </c>
      <c r="Q95" s="8" t="str">
        <f t="shared" si="1"/>
        <v>6601020600009165</v>
      </c>
      <c r="R95" t="s">
        <v>812</v>
      </c>
    </row>
    <row r="96" spans="1:18" x14ac:dyDescent="0.25">
      <c r="A96">
        <v>3</v>
      </c>
      <c r="B96">
        <v>1415</v>
      </c>
      <c r="C96" t="s">
        <v>527</v>
      </c>
      <c r="D96">
        <v>11200</v>
      </c>
      <c r="E96" s="8">
        <v>491700880269</v>
      </c>
      <c r="F96" t="s">
        <v>610</v>
      </c>
      <c r="G96" t="s">
        <v>562</v>
      </c>
      <c r="I96">
        <v>9100</v>
      </c>
      <c r="J96" t="s">
        <v>529</v>
      </c>
      <c r="K96" t="s">
        <v>531</v>
      </c>
      <c r="L96" t="s">
        <v>530</v>
      </c>
      <c r="M96" t="s">
        <v>530</v>
      </c>
      <c r="N96" t="s">
        <v>531</v>
      </c>
      <c r="O96" t="s">
        <v>530</v>
      </c>
      <c r="P96">
        <v>3</v>
      </c>
      <c r="Q96" s="8" t="str">
        <f t="shared" si="1"/>
        <v>4917008802699100</v>
      </c>
      <c r="R96" t="s">
        <v>812</v>
      </c>
    </row>
    <row r="97" spans="1:18" x14ac:dyDescent="0.25">
      <c r="A97">
        <v>3</v>
      </c>
      <c r="B97">
        <v>1415</v>
      </c>
      <c r="C97" t="s">
        <v>527</v>
      </c>
      <c r="D97">
        <v>11200</v>
      </c>
      <c r="E97" s="8">
        <v>491700880269</v>
      </c>
      <c r="F97" t="s">
        <v>610</v>
      </c>
      <c r="G97" t="s">
        <v>562</v>
      </c>
      <c r="I97">
        <v>9160</v>
      </c>
      <c r="J97" t="s">
        <v>529</v>
      </c>
      <c r="K97" t="s">
        <v>531</v>
      </c>
      <c r="L97" t="s">
        <v>530</v>
      </c>
      <c r="M97" t="s">
        <v>530</v>
      </c>
      <c r="N97" t="s">
        <v>530</v>
      </c>
      <c r="O97" t="s">
        <v>531</v>
      </c>
      <c r="P97">
        <v>4</v>
      </c>
      <c r="Q97" s="8" t="str">
        <f t="shared" si="1"/>
        <v>4917008802699160</v>
      </c>
      <c r="R97" t="s">
        <v>812</v>
      </c>
    </row>
    <row r="98" spans="1:18" x14ac:dyDescent="0.25">
      <c r="A98">
        <v>3</v>
      </c>
      <c r="B98">
        <v>1415</v>
      </c>
      <c r="C98" t="s">
        <v>527</v>
      </c>
      <c r="D98">
        <v>11200</v>
      </c>
      <c r="E98" s="8">
        <v>491700880269</v>
      </c>
      <c r="F98" t="s">
        <v>610</v>
      </c>
      <c r="G98" t="s">
        <v>562</v>
      </c>
      <c r="I98">
        <v>9165</v>
      </c>
      <c r="J98" t="s">
        <v>529</v>
      </c>
      <c r="K98" t="s">
        <v>531</v>
      </c>
      <c r="L98" t="s">
        <v>530</v>
      </c>
      <c r="M98" t="s">
        <v>530</v>
      </c>
      <c r="N98" t="s">
        <v>530</v>
      </c>
      <c r="O98" t="s">
        <v>531</v>
      </c>
      <c r="P98">
        <v>4</v>
      </c>
      <c r="Q98" s="8" t="str">
        <f t="shared" si="1"/>
        <v>4917008802699165</v>
      </c>
      <c r="R98" t="s">
        <v>812</v>
      </c>
    </row>
    <row r="99" spans="1:18" x14ac:dyDescent="0.25">
      <c r="A99">
        <v>7</v>
      </c>
      <c r="B99">
        <v>1415</v>
      </c>
      <c r="C99" t="s">
        <v>527</v>
      </c>
      <c r="D99">
        <v>0</v>
      </c>
      <c r="E99" s="8">
        <v>280207020000</v>
      </c>
      <c r="F99" t="s">
        <v>611</v>
      </c>
      <c r="G99" t="s">
        <v>547</v>
      </c>
      <c r="H99" t="s">
        <v>558</v>
      </c>
      <c r="I99">
        <v>9100</v>
      </c>
      <c r="J99" t="s">
        <v>529</v>
      </c>
      <c r="K99" t="s">
        <v>531</v>
      </c>
      <c r="L99" t="s">
        <v>530</v>
      </c>
      <c r="M99" t="s">
        <v>530</v>
      </c>
      <c r="N99" t="s">
        <v>531</v>
      </c>
      <c r="O99" t="s">
        <v>530</v>
      </c>
      <c r="P99">
        <v>3</v>
      </c>
      <c r="Q99" s="8" t="str">
        <f t="shared" si="1"/>
        <v>2802070200009100</v>
      </c>
      <c r="R99" t="s">
        <v>812</v>
      </c>
    </row>
    <row r="100" spans="1:18" x14ac:dyDescent="0.25">
      <c r="A100">
        <v>7</v>
      </c>
      <c r="B100">
        <v>1415</v>
      </c>
      <c r="C100" t="s">
        <v>527</v>
      </c>
      <c r="D100">
        <v>0</v>
      </c>
      <c r="E100" s="8">
        <v>280207020000</v>
      </c>
      <c r="F100" t="s">
        <v>611</v>
      </c>
      <c r="G100" t="s">
        <v>547</v>
      </c>
      <c r="H100" t="s">
        <v>558</v>
      </c>
      <c r="I100">
        <v>9165</v>
      </c>
      <c r="J100" t="s">
        <v>529</v>
      </c>
      <c r="K100" t="s">
        <v>531</v>
      </c>
      <c r="L100" t="s">
        <v>530</v>
      </c>
      <c r="M100" t="s">
        <v>530</v>
      </c>
      <c r="N100" t="s">
        <v>530</v>
      </c>
      <c r="O100" t="s">
        <v>531</v>
      </c>
      <c r="P100">
        <v>4</v>
      </c>
      <c r="Q100" s="8" t="str">
        <f t="shared" si="1"/>
        <v>2802070200009165</v>
      </c>
      <c r="R100" t="s">
        <v>812</v>
      </c>
    </row>
    <row r="101" spans="1:18" x14ac:dyDescent="0.25">
      <c r="A101">
        <v>3</v>
      </c>
      <c r="B101">
        <v>1415</v>
      </c>
      <c r="C101" t="s">
        <v>527</v>
      </c>
      <c r="D101">
        <v>26420</v>
      </c>
      <c r="E101" s="8">
        <v>222000100007</v>
      </c>
      <c r="F101" t="s">
        <v>679</v>
      </c>
      <c r="G101" t="s">
        <v>539</v>
      </c>
      <c r="I101">
        <v>9160</v>
      </c>
      <c r="J101" t="s">
        <v>529</v>
      </c>
      <c r="K101" t="s">
        <v>531</v>
      </c>
      <c r="L101" t="s">
        <v>530</v>
      </c>
      <c r="M101" t="s">
        <v>530</v>
      </c>
      <c r="N101" t="s">
        <v>530</v>
      </c>
      <c r="O101" t="s">
        <v>531</v>
      </c>
      <c r="P101">
        <v>4</v>
      </c>
      <c r="Q101" s="8" t="str">
        <f t="shared" si="1"/>
        <v>2220001000079160</v>
      </c>
      <c r="R101" t="s">
        <v>812</v>
      </c>
    </row>
    <row r="102" spans="1:18" x14ac:dyDescent="0.25">
      <c r="A102">
        <v>6</v>
      </c>
      <c r="B102">
        <v>1415</v>
      </c>
      <c r="C102" t="s">
        <v>527</v>
      </c>
      <c r="D102">
        <v>10620</v>
      </c>
      <c r="E102" s="8">
        <v>100308020000</v>
      </c>
      <c r="F102" t="s">
        <v>437</v>
      </c>
      <c r="G102" t="s">
        <v>542</v>
      </c>
      <c r="I102">
        <v>9000</v>
      </c>
      <c r="J102" t="s">
        <v>529</v>
      </c>
      <c r="K102" t="s">
        <v>530</v>
      </c>
      <c r="L102" t="s">
        <v>530</v>
      </c>
      <c r="M102" t="s">
        <v>531</v>
      </c>
      <c r="N102" t="s">
        <v>531</v>
      </c>
      <c r="O102" t="s">
        <v>530</v>
      </c>
      <c r="P102">
        <v>2</v>
      </c>
      <c r="Q102" s="8" t="str">
        <f t="shared" si="1"/>
        <v>1003080200009000</v>
      </c>
      <c r="R102" t="s">
        <v>812</v>
      </c>
    </row>
    <row r="103" spans="1:18" x14ac:dyDescent="0.25">
      <c r="A103">
        <v>3</v>
      </c>
      <c r="B103">
        <v>1415</v>
      </c>
      <c r="C103" t="s">
        <v>527</v>
      </c>
      <c r="D103">
        <v>42990</v>
      </c>
      <c r="E103" s="8">
        <v>591401880109</v>
      </c>
      <c r="F103" t="s">
        <v>448</v>
      </c>
      <c r="G103" t="s">
        <v>585</v>
      </c>
      <c r="H103" t="s">
        <v>556</v>
      </c>
      <c r="I103">
        <v>9160</v>
      </c>
      <c r="J103" t="s">
        <v>529</v>
      </c>
      <c r="K103" t="s">
        <v>531</v>
      </c>
      <c r="L103" t="s">
        <v>530</v>
      </c>
      <c r="M103" t="s">
        <v>530</v>
      </c>
      <c r="N103" t="s">
        <v>530</v>
      </c>
      <c r="O103" t="s">
        <v>531</v>
      </c>
      <c r="P103">
        <v>4</v>
      </c>
      <c r="Q103" s="8" t="str">
        <f t="shared" si="1"/>
        <v>5914018801099160</v>
      </c>
      <c r="R103" t="s">
        <v>812</v>
      </c>
    </row>
    <row r="104" spans="1:18" x14ac:dyDescent="0.25">
      <c r="A104">
        <v>3</v>
      </c>
      <c r="B104">
        <v>1415</v>
      </c>
      <c r="C104" t="s">
        <v>527</v>
      </c>
      <c r="D104">
        <v>42990</v>
      </c>
      <c r="E104" s="8">
        <v>591401880109</v>
      </c>
      <c r="F104" t="s">
        <v>448</v>
      </c>
      <c r="G104" t="s">
        <v>585</v>
      </c>
      <c r="H104" t="s">
        <v>556</v>
      </c>
      <c r="I104">
        <v>9165</v>
      </c>
      <c r="J104" t="s">
        <v>529</v>
      </c>
      <c r="K104" t="s">
        <v>531</v>
      </c>
      <c r="L104" t="s">
        <v>530</v>
      </c>
      <c r="M104" t="s">
        <v>530</v>
      </c>
      <c r="N104" t="s">
        <v>530</v>
      </c>
      <c r="O104" t="s">
        <v>531</v>
      </c>
      <c r="P104">
        <v>4</v>
      </c>
      <c r="Q104" s="8" t="str">
        <f t="shared" si="1"/>
        <v>5914018801099165</v>
      </c>
      <c r="R104" t="s">
        <v>812</v>
      </c>
    </row>
    <row r="105" spans="1:18" x14ac:dyDescent="0.25">
      <c r="A105">
        <v>4</v>
      </c>
      <c r="B105">
        <v>1415</v>
      </c>
      <c r="C105" t="s">
        <v>527</v>
      </c>
      <c r="D105">
        <v>21160</v>
      </c>
      <c r="E105" s="8">
        <v>342500998065</v>
      </c>
      <c r="F105" t="s">
        <v>382</v>
      </c>
      <c r="G105" t="s">
        <v>538</v>
      </c>
      <c r="I105">
        <v>9000</v>
      </c>
      <c r="J105" t="s">
        <v>529</v>
      </c>
      <c r="K105" t="s">
        <v>530</v>
      </c>
      <c r="L105" t="s">
        <v>530</v>
      </c>
      <c r="M105" t="s">
        <v>531</v>
      </c>
      <c r="N105" t="s">
        <v>531</v>
      </c>
      <c r="O105" t="s">
        <v>530</v>
      </c>
      <c r="P105">
        <v>1</v>
      </c>
      <c r="Q105" s="8" t="str">
        <f t="shared" si="1"/>
        <v>3425009980659000</v>
      </c>
      <c r="R105" t="s">
        <v>812</v>
      </c>
    </row>
    <row r="106" spans="1:18" x14ac:dyDescent="0.25">
      <c r="A106">
        <v>4</v>
      </c>
      <c r="B106">
        <v>1415</v>
      </c>
      <c r="C106" t="s">
        <v>527</v>
      </c>
      <c r="D106">
        <v>21160</v>
      </c>
      <c r="E106" s="8">
        <v>342500998065</v>
      </c>
      <c r="F106" t="s">
        <v>382</v>
      </c>
      <c r="G106" t="s">
        <v>538</v>
      </c>
      <c r="I106">
        <v>9103</v>
      </c>
      <c r="J106" t="s">
        <v>529</v>
      </c>
      <c r="K106" t="s">
        <v>531</v>
      </c>
      <c r="L106" t="s">
        <v>530</v>
      </c>
      <c r="M106" t="s">
        <v>530</v>
      </c>
      <c r="N106" t="s">
        <v>531</v>
      </c>
      <c r="O106" t="s">
        <v>530</v>
      </c>
      <c r="P106">
        <v>3</v>
      </c>
      <c r="Q106" s="8" t="str">
        <f t="shared" si="1"/>
        <v>3425009980659103</v>
      </c>
      <c r="R106" t="s">
        <v>812</v>
      </c>
    </row>
    <row r="107" spans="1:18" x14ac:dyDescent="0.25">
      <c r="A107">
        <v>4</v>
      </c>
      <c r="B107">
        <v>1415</v>
      </c>
      <c r="C107" t="s">
        <v>527</v>
      </c>
      <c r="D107">
        <v>21160</v>
      </c>
      <c r="E107" s="8">
        <v>342500998065</v>
      </c>
      <c r="F107" t="s">
        <v>382</v>
      </c>
      <c r="G107" t="s">
        <v>538</v>
      </c>
      <c r="I107">
        <v>9104</v>
      </c>
      <c r="J107" t="s">
        <v>529</v>
      </c>
      <c r="K107" t="s">
        <v>531</v>
      </c>
      <c r="L107" t="s">
        <v>530</v>
      </c>
      <c r="M107" t="s">
        <v>530</v>
      </c>
      <c r="N107" t="s">
        <v>531</v>
      </c>
      <c r="O107" t="s">
        <v>530</v>
      </c>
      <c r="P107">
        <v>3</v>
      </c>
      <c r="Q107" s="8" t="str">
        <f t="shared" si="1"/>
        <v>3425009980659104</v>
      </c>
      <c r="R107" t="s">
        <v>812</v>
      </c>
    </row>
    <row r="108" spans="1:18" x14ac:dyDescent="0.25">
      <c r="A108">
        <v>4</v>
      </c>
      <c r="B108">
        <v>1415</v>
      </c>
      <c r="C108" t="s">
        <v>527</v>
      </c>
      <c r="D108">
        <v>21160</v>
      </c>
      <c r="E108" s="8">
        <v>342500998065</v>
      </c>
      <c r="F108" t="s">
        <v>382</v>
      </c>
      <c r="G108" t="s">
        <v>538</v>
      </c>
      <c r="I108">
        <v>9117</v>
      </c>
      <c r="J108" t="s">
        <v>529</v>
      </c>
      <c r="K108" t="s">
        <v>531</v>
      </c>
      <c r="L108" t="s">
        <v>530</v>
      </c>
      <c r="M108" t="s">
        <v>530</v>
      </c>
      <c r="N108" t="s">
        <v>531</v>
      </c>
      <c r="O108" t="s">
        <v>530</v>
      </c>
      <c r="P108">
        <v>3</v>
      </c>
      <c r="Q108" s="8" t="str">
        <f t="shared" si="1"/>
        <v>3425009980659117</v>
      </c>
      <c r="R108" t="s">
        <v>812</v>
      </c>
    </row>
    <row r="109" spans="1:18" x14ac:dyDescent="0.25">
      <c r="A109">
        <v>4</v>
      </c>
      <c r="B109">
        <v>1415</v>
      </c>
      <c r="C109" t="s">
        <v>527</v>
      </c>
      <c r="D109">
        <v>21160</v>
      </c>
      <c r="E109" s="8">
        <v>342500998065</v>
      </c>
      <c r="F109" t="s">
        <v>382</v>
      </c>
      <c r="G109" t="s">
        <v>538</v>
      </c>
      <c r="I109">
        <v>9161</v>
      </c>
      <c r="J109" t="s">
        <v>529</v>
      </c>
      <c r="K109" t="s">
        <v>531</v>
      </c>
      <c r="L109" t="s">
        <v>530</v>
      </c>
      <c r="M109" t="s">
        <v>530</v>
      </c>
      <c r="N109" t="s">
        <v>530</v>
      </c>
      <c r="O109" t="s">
        <v>531</v>
      </c>
      <c r="P109">
        <v>4</v>
      </c>
      <c r="Q109" s="8" t="str">
        <f t="shared" si="1"/>
        <v>3425009980659161</v>
      </c>
      <c r="R109" t="s">
        <v>812</v>
      </c>
    </row>
    <row r="110" spans="1:18" x14ac:dyDescent="0.25">
      <c r="A110">
        <v>4</v>
      </c>
      <c r="B110">
        <v>1415</v>
      </c>
      <c r="C110" t="s">
        <v>527</v>
      </c>
      <c r="D110">
        <v>10800</v>
      </c>
      <c r="E110" s="8">
        <v>332100990031</v>
      </c>
      <c r="F110" t="s">
        <v>343</v>
      </c>
      <c r="G110" t="s">
        <v>539</v>
      </c>
      <c r="I110">
        <v>9000</v>
      </c>
      <c r="J110" t="s">
        <v>529</v>
      </c>
      <c r="K110" t="s">
        <v>530</v>
      </c>
      <c r="L110" t="s">
        <v>530</v>
      </c>
      <c r="M110" t="s">
        <v>531</v>
      </c>
      <c r="N110" t="s">
        <v>531</v>
      </c>
      <c r="O110" t="s">
        <v>530</v>
      </c>
      <c r="P110">
        <v>1</v>
      </c>
      <c r="Q110" s="8" t="str">
        <f t="shared" si="1"/>
        <v>3321009900319000</v>
      </c>
      <c r="R110" t="s">
        <v>812</v>
      </c>
    </row>
    <row r="111" spans="1:18" x14ac:dyDescent="0.25">
      <c r="A111">
        <v>4</v>
      </c>
      <c r="B111">
        <v>1415</v>
      </c>
      <c r="C111" t="s">
        <v>527</v>
      </c>
      <c r="D111">
        <v>10800</v>
      </c>
      <c r="E111" s="8">
        <v>332100990031</v>
      </c>
      <c r="F111" t="s">
        <v>343</v>
      </c>
      <c r="G111" t="s">
        <v>539</v>
      </c>
      <c r="I111">
        <v>9100</v>
      </c>
      <c r="J111" t="s">
        <v>529</v>
      </c>
      <c r="K111" t="s">
        <v>531</v>
      </c>
      <c r="L111" t="s">
        <v>530</v>
      </c>
      <c r="M111" t="s">
        <v>530</v>
      </c>
      <c r="N111" t="s">
        <v>531</v>
      </c>
      <c r="O111" t="s">
        <v>530</v>
      </c>
      <c r="P111">
        <v>3</v>
      </c>
      <c r="Q111" s="8" t="str">
        <f t="shared" si="1"/>
        <v>3321009900319100</v>
      </c>
      <c r="R111" t="s">
        <v>812</v>
      </c>
    </row>
    <row r="112" spans="1:18" x14ac:dyDescent="0.25">
      <c r="A112">
        <v>4</v>
      </c>
      <c r="B112">
        <v>1415</v>
      </c>
      <c r="C112" t="s">
        <v>527</v>
      </c>
      <c r="D112">
        <v>10800</v>
      </c>
      <c r="E112" s="8">
        <v>332100990031</v>
      </c>
      <c r="F112" t="s">
        <v>343</v>
      </c>
      <c r="G112" t="s">
        <v>539</v>
      </c>
      <c r="I112">
        <v>9160</v>
      </c>
      <c r="J112" t="s">
        <v>529</v>
      </c>
      <c r="K112" t="s">
        <v>531</v>
      </c>
      <c r="L112" t="s">
        <v>530</v>
      </c>
      <c r="M112" t="s">
        <v>530</v>
      </c>
      <c r="N112" t="s">
        <v>530</v>
      </c>
      <c r="O112" t="s">
        <v>531</v>
      </c>
      <c r="P112">
        <v>4</v>
      </c>
      <c r="Q112" s="8" t="str">
        <f t="shared" si="1"/>
        <v>3321009900319160</v>
      </c>
      <c r="R112" t="s">
        <v>812</v>
      </c>
    </row>
    <row r="113" spans="1:18" x14ac:dyDescent="0.25">
      <c r="A113">
        <v>8</v>
      </c>
      <c r="B113">
        <v>1415</v>
      </c>
      <c r="C113" t="s">
        <v>527</v>
      </c>
      <c r="D113">
        <v>300</v>
      </c>
      <c r="E113" s="8">
        <v>49000000000</v>
      </c>
      <c r="F113" t="s">
        <v>612</v>
      </c>
      <c r="G113" t="s">
        <v>538</v>
      </c>
      <c r="I113">
        <v>9100</v>
      </c>
      <c r="J113" t="s">
        <v>529</v>
      </c>
      <c r="K113" t="s">
        <v>531</v>
      </c>
      <c r="L113" t="s">
        <v>530</v>
      </c>
      <c r="M113" t="s">
        <v>530</v>
      </c>
      <c r="N113" t="s">
        <v>531</v>
      </c>
      <c r="O113" t="s">
        <v>530</v>
      </c>
      <c r="P113">
        <v>3</v>
      </c>
      <c r="Q113" s="8" t="str">
        <f t="shared" si="1"/>
        <v>490000000009100</v>
      </c>
      <c r="R113" t="s">
        <v>812</v>
      </c>
    </row>
    <row r="114" spans="1:18" x14ac:dyDescent="0.25">
      <c r="A114">
        <v>8</v>
      </c>
      <c r="B114">
        <v>1415</v>
      </c>
      <c r="C114" t="s">
        <v>527</v>
      </c>
      <c r="D114">
        <v>20420</v>
      </c>
      <c r="E114" s="8">
        <v>169000000000</v>
      </c>
      <c r="F114" t="s">
        <v>613</v>
      </c>
      <c r="G114" t="s">
        <v>538</v>
      </c>
      <c r="I114">
        <v>9100</v>
      </c>
      <c r="J114" t="s">
        <v>529</v>
      </c>
      <c r="K114" t="s">
        <v>531</v>
      </c>
      <c r="L114" t="s">
        <v>530</v>
      </c>
      <c r="M114" t="s">
        <v>530</v>
      </c>
      <c r="N114" t="s">
        <v>531</v>
      </c>
      <c r="O114" t="s">
        <v>530</v>
      </c>
      <c r="P114">
        <v>3</v>
      </c>
      <c r="Q114" s="8" t="str">
        <f t="shared" si="1"/>
        <v>1690000000009100</v>
      </c>
      <c r="R114" t="s">
        <v>812</v>
      </c>
    </row>
    <row r="115" spans="1:18" x14ac:dyDescent="0.25">
      <c r="A115">
        <v>8</v>
      </c>
      <c r="B115">
        <v>1415</v>
      </c>
      <c r="C115" t="s">
        <v>527</v>
      </c>
      <c r="D115">
        <v>1400</v>
      </c>
      <c r="E115" s="8">
        <v>219000000000</v>
      </c>
      <c r="F115" t="s">
        <v>680</v>
      </c>
      <c r="G115" t="s">
        <v>545</v>
      </c>
      <c r="I115">
        <v>9160</v>
      </c>
      <c r="J115" t="s">
        <v>529</v>
      </c>
      <c r="K115" t="s">
        <v>531</v>
      </c>
      <c r="L115" t="s">
        <v>530</v>
      </c>
      <c r="M115" t="s">
        <v>530</v>
      </c>
      <c r="N115" t="s">
        <v>530</v>
      </c>
      <c r="O115" t="s">
        <v>531</v>
      </c>
      <c r="P115">
        <v>4</v>
      </c>
      <c r="Q115" s="8" t="str">
        <f t="shared" si="1"/>
        <v>2190000000009160</v>
      </c>
      <c r="R115" t="s">
        <v>812</v>
      </c>
    </row>
    <row r="116" spans="1:18" x14ac:dyDescent="0.25">
      <c r="A116">
        <v>8</v>
      </c>
      <c r="B116">
        <v>1415</v>
      </c>
      <c r="C116" t="s">
        <v>527</v>
      </c>
      <c r="D116">
        <v>1400</v>
      </c>
      <c r="E116" s="8">
        <v>219000000000</v>
      </c>
      <c r="F116" t="s">
        <v>680</v>
      </c>
      <c r="G116" t="s">
        <v>545</v>
      </c>
      <c r="I116">
        <v>9165</v>
      </c>
      <c r="J116" t="s">
        <v>529</v>
      </c>
      <c r="K116" t="s">
        <v>531</v>
      </c>
      <c r="L116" t="s">
        <v>530</v>
      </c>
      <c r="M116" t="s">
        <v>530</v>
      </c>
      <c r="N116" t="s">
        <v>530</v>
      </c>
      <c r="O116" t="s">
        <v>531</v>
      </c>
      <c r="P116">
        <v>4</v>
      </c>
      <c r="Q116" s="8" t="str">
        <f t="shared" si="1"/>
        <v>2190000000009165</v>
      </c>
      <c r="R116" t="s">
        <v>812</v>
      </c>
    </row>
    <row r="117" spans="1:18" x14ac:dyDescent="0.25">
      <c r="A117">
        <v>8</v>
      </c>
      <c r="B117">
        <v>1415</v>
      </c>
      <c r="C117" t="s">
        <v>527</v>
      </c>
      <c r="D117">
        <v>1600</v>
      </c>
      <c r="E117" s="8">
        <v>259000000000</v>
      </c>
      <c r="F117" t="s">
        <v>443</v>
      </c>
      <c r="G117" t="s">
        <v>556</v>
      </c>
      <c r="I117">
        <v>9100</v>
      </c>
      <c r="J117" t="s">
        <v>529</v>
      </c>
      <c r="K117" t="s">
        <v>531</v>
      </c>
      <c r="L117" t="s">
        <v>530</v>
      </c>
      <c r="M117" t="s">
        <v>530</v>
      </c>
      <c r="N117" t="s">
        <v>531</v>
      </c>
      <c r="O117" t="s">
        <v>530</v>
      </c>
      <c r="P117">
        <v>3</v>
      </c>
      <c r="Q117" s="8" t="str">
        <f t="shared" si="1"/>
        <v>2590000000009100</v>
      </c>
      <c r="R117" t="s">
        <v>812</v>
      </c>
    </row>
    <row r="118" spans="1:18" x14ac:dyDescent="0.25">
      <c r="A118">
        <v>8</v>
      </c>
      <c r="B118">
        <v>1415</v>
      </c>
      <c r="C118" t="s">
        <v>527</v>
      </c>
      <c r="D118">
        <v>1700</v>
      </c>
      <c r="E118" s="8">
        <v>269100000000</v>
      </c>
      <c r="F118" t="s">
        <v>441</v>
      </c>
      <c r="G118" t="s">
        <v>545</v>
      </c>
      <c r="I118">
        <v>9115</v>
      </c>
      <c r="J118" t="s">
        <v>529</v>
      </c>
      <c r="K118" t="s">
        <v>531</v>
      </c>
      <c r="L118" t="s">
        <v>530</v>
      </c>
      <c r="M118" t="s">
        <v>530</v>
      </c>
      <c r="N118" t="s">
        <v>531</v>
      </c>
      <c r="O118" t="s">
        <v>530</v>
      </c>
      <c r="P118">
        <v>3</v>
      </c>
      <c r="Q118" s="8" t="str">
        <f t="shared" si="1"/>
        <v>2691000000009115</v>
      </c>
      <c r="R118" t="s">
        <v>812</v>
      </c>
    </row>
    <row r="119" spans="1:18" x14ac:dyDescent="0.25">
      <c r="A119">
        <v>8</v>
      </c>
      <c r="B119">
        <v>1415</v>
      </c>
      <c r="C119" t="s">
        <v>527</v>
      </c>
      <c r="D119">
        <v>1700</v>
      </c>
      <c r="E119" s="8">
        <v>269100000000</v>
      </c>
      <c r="F119" t="s">
        <v>441</v>
      </c>
      <c r="G119" t="s">
        <v>545</v>
      </c>
      <c r="I119">
        <v>9165</v>
      </c>
      <c r="J119" t="s">
        <v>529</v>
      </c>
      <c r="K119" t="s">
        <v>531</v>
      </c>
      <c r="L119" t="s">
        <v>530</v>
      </c>
      <c r="M119" t="s">
        <v>530</v>
      </c>
      <c r="N119" t="s">
        <v>530</v>
      </c>
      <c r="O119" t="s">
        <v>531</v>
      </c>
      <c r="P119">
        <v>4</v>
      </c>
      <c r="Q119" s="8" t="str">
        <f t="shared" si="1"/>
        <v>2691000000009165</v>
      </c>
      <c r="R119" t="s">
        <v>812</v>
      </c>
    </row>
    <row r="120" spans="1:18" x14ac:dyDescent="0.25">
      <c r="A120">
        <v>8</v>
      </c>
      <c r="B120">
        <v>1415</v>
      </c>
      <c r="C120" t="s">
        <v>527</v>
      </c>
      <c r="D120">
        <v>1800</v>
      </c>
      <c r="E120" s="8">
        <v>269200000000</v>
      </c>
      <c r="F120" t="s">
        <v>442</v>
      </c>
      <c r="G120" t="s">
        <v>545</v>
      </c>
      <c r="I120">
        <v>9100</v>
      </c>
      <c r="J120" t="s">
        <v>529</v>
      </c>
      <c r="K120" t="s">
        <v>531</v>
      </c>
      <c r="L120" t="s">
        <v>530</v>
      </c>
      <c r="M120" t="s">
        <v>530</v>
      </c>
      <c r="N120" t="s">
        <v>531</v>
      </c>
      <c r="O120" t="s">
        <v>530</v>
      </c>
      <c r="P120">
        <v>3</v>
      </c>
      <c r="Q120" s="8" t="str">
        <f t="shared" si="1"/>
        <v>2692000000009100</v>
      </c>
      <c r="R120" t="s">
        <v>812</v>
      </c>
    </row>
    <row r="121" spans="1:18" x14ac:dyDescent="0.25">
      <c r="A121">
        <v>8</v>
      </c>
      <c r="B121">
        <v>1415</v>
      </c>
      <c r="C121" t="s">
        <v>527</v>
      </c>
      <c r="D121">
        <v>1800</v>
      </c>
      <c r="E121" s="8">
        <v>269200000000</v>
      </c>
      <c r="F121" t="s">
        <v>442</v>
      </c>
      <c r="G121" t="s">
        <v>545</v>
      </c>
      <c r="I121">
        <v>9165</v>
      </c>
      <c r="J121" t="s">
        <v>529</v>
      </c>
      <c r="K121" t="s">
        <v>531</v>
      </c>
      <c r="L121" t="s">
        <v>530</v>
      </c>
      <c r="M121" t="s">
        <v>530</v>
      </c>
      <c r="N121" t="s">
        <v>530</v>
      </c>
      <c r="O121" t="s">
        <v>531</v>
      </c>
      <c r="P121">
        <v>4</v>
      </c>
      <c r="Q121" s="8" t="str">
        <f t="shared" si="1"/>
        <v>2692000000009165</v>
      </c>
      <c r="R121" t="s">
        <v>812</v>
      </c>
    </row>
    <row r="122" spans="1:18" x14ac:dyDescent="0.25">
      <c r="A122">
        <v>8</v>
      </c>
      <c r="B122">
        <v>1415</v>
      </c>
      <c r="C122" t="s">
        <v>527</v>
      </c>
      <c r="D122">
        <v>23110</v>
      </c>
      <c r="E122" s="8">
        <v>289000000000</v>
      </c>
      <c r="F122" t="s">
        <v>440</v>
      </c>
      <c r="G122" t="s">
        <v>556</v>
      </c>
      <c r="I122">
        <v>9102</v>
      </c>
      <c r="J122" t="s">
        <v>529</v>
      </c>
      <c r="K122" t="s">
        <v>531</v>
      </c>
      <c r="L122" t="s">
        <v>530</v>
      </c>
      <c r="M122" t="s">
        <v>530</v>
      </c>
      <c r="N122" t="s">
        <v>531</v>
      </c>
      <c r="O122" t="s">
        <v>530</v>
      </c>
      <c r="P122">
        <v>3</v>
      </c>
      <c r="Q122" s="8" t="str">
        <f t="shared" si="1"/>
        <v>2890000000009102</v>
      </c>
      <c r="R122" t="s">
        <v>812</v>
      </c>
    </row>
    <row r="123" spans="1:18" x14ac:dyDescent="0.25">
      <c r="A123">
        <v>8</v>
      </c>
      <c r="B123">
        <v>1415</v>
      </c>
      <c r="C123" t="s">
        <v>527</v>
      </c>
      <c r="D123">
        <v>36380</v>
      </c>
      <c r="E123" s="8">
        <v>429000000000</v>
      </c>
      <c r="F123" t="s">
        <v>681</v>
      </c>
      <c r="G123" t="s">
        <v>545</v>
      </c>
      <c r="I123">
        <v>9165</v>
      </c>
      <c r="J123" t="s">
        <v>529</v>
      </c>
      <c r="K123" t="s">
        <v>531</v>
      </c>
      <c r="L123" t="s">
        <v>530</v>
      </c>
      <c r="M123" t="s">
        <v>530</v>
      </c>
      <c r="N123" t="s">
        <v>530</v>
      </c>
      <c r="O123" t="s">
        <v>531</v>
      </c>
      <c r="P123">
        <v>4</v>
      </c>
      <c r="Q123" s="8" t="str">
        <f t="shared" si="1"/>
        <v>4290000000009165</v>
      </c>
      <c r="R123" t="s">
        <v>812</v>
      </c>
    </row>
    <row r="124" spans="1:18" x14ac:dyDescent="0.25">
      <c r="A124">
        <v>8</v>
      </c>
      <c r="B124">
        <v>1415</v>
      </c>
      <c r="C124" t="s">
        <v>527</v>
      </c>
      <c r="D124">
        <v>26320</v>
      </c>
      <c r="E124" s="8">
        <v>519000000000</v>
      </c>
      <c r="F124" t="s">
        <v>439</v>
      </c>
      <c r="G124" t="s">
        <v>556</v>
      </c>
      <c r="I124">
        <v>9100</v>
      </c>
      <c r="J124" t="s">
        <v>529</v>
      </c>
      <c r="K124" t="s">
        <v>531</v>
      </c>
      <c r="L124" t="s">
        <v>530</v>
      </c>
      <c r="M124" t="s">
        <v>530</v>
      </c>
      <c r="N124" t="s">
        <v>531</v>
      </c>
      <c r="O124" t="s">
        <v>530</v>
      </c>
      <c r="P124">
        <v>3</v>
      </c>
      <c r="Q124" s="8" t="str">
        <f t="shared" si="1"/>
        <v>5190000000009100</v>
      </c>
      <c r="R124" t="s">
        <v>812</v>
      </c>
    </row>
    <row r="125" spans="1:18" x14ac:dyDescent="0.25">
      <c r="A125">
        <v>3</v>
      </c>
      <c r="B125">
        <v>1415</v>
      </c>
      <c r="C125" t="s">
        <v>527</v>
      </c>
      <c r="D125">
        <v>44360</v>
      </c>
      <c r="E125" s="8">
        <v>800000058116</v>
      </c>
      <c r="F125" t="s">
        <v>500</v>
      </c>
      <c r="G125" t="s">
        <v>539</v>
      </c>
      <c r="I125">
        <v>9160</v>
      </c>
      <c r="J125" t="s">
        <v>529</v>
      </c>
      <c r="K125" t="s">
        <v>531</v>
      </c>
      <c r="L125" t="s">
        <v>530</v>
      </c>
      <c r="M125" t="s">
        <v>530</v>
      </c>
      <c r="N125" t="s">
        <v>530</v>
      </c>
      <c r="O125" t="s">
        <v>531</v>
      </c>
      <c r="P125">
        <v>4</v>
      </c>
      <c r="Q125" s="8" t="str">
        <f t="shared" si="1"/>
        <v>8000000581169160</v>
      </c>
      <c r="R125" t="s">
        <v>812</v>
      </c>
    </row>
    <row r="126" spans="1:18" x14ac:dyDescent="0.25">
      <c r="A126">
        <v>3</v>
      </c>
      <c r="B126">
        <v>1415</v>
      </c>
      <c r="C126" t="s">
        <v>527</v>
      </c>
      <c r="D126">
        <v>44360</v>
      </c>
      <c r="E126" s="8">
        <v>800000058116</v>
      </c>
      <c r="F126" t="s">
        <v>500</v>
      </c>
      <c r="G126" t="s">
        <v>539</v>
      </c>
      <c r="I126">
        <v>9165</v>
      </c>
      <c r="J126" t="s">
        <v>529</v>
      </c>
      <c r="K126" t="s">
        <v>531</v>
      </c>
      <c r="L126" t="s">
        <v>530</v>
      </c>
      <c r="M126" t="s">
        <v>530</v>
      </c>
      <c r="N126" t="s">
        <v>530</v>
      </c>
      <c r="O126" t="s">
        <v>531</v>
      </c>
      <c r="P126">
        <v>4</v>
      </c>
      <c r="Q126" s="8" t="str">
        <f t="shared" si="1"/>
        <v>8000000581169165</v>
      </c>
      <c r="R126" t="s">
        <v>812</v>
      </c>
    </row>
    <row r="127" spans="1:18" x14ac:dyDescent="0.25">
      <c r="A127">
        <v>4</v>
      </c>
      <c r="B127">
        <v>1415</v>
      </c>
      <c r="C127" t="s">
        <v>527</v>
      </c>
      <c r="D127">
        <v>22420</v>
      </c>
      <c r="E127" s="8">
        <v>140201880004</v>
      </c>
      <c r="F127" t="s">
        <v>490</v>
      </c>
      <c r="G127" t="s">
        <v>614</v>
      </c>
      <c r="I127">
        <v>9100</v>
      </c>
      <c r="J127" t="s">
        <v>529</v>
      </c>
      <c r="K127" t="s">
        <v>531</v>
      </c>
      <c r="L127" t="s">
        <v>530</v>
      </c>
      <c r="M127" t="s">
        <v>530</v>
      </c>
      <c r="N127" t="s">
        <v>531</v>
      </c>
      <c r="O127" t="s">
        <v>530</v>
      </c>
      <c r="P127">
        <v>3</v>
      </c>
      <c r="Q127" s="8" t="str">
        <f t="shared" si="1"/>
        <v>1402018800049100</v>
      </c>
      <c r="R127" t="s">
        <v>812</v>
      </c>
    </row>
    <row r="128" spans="1:18" x14ac:dyDescent="0.25">
      <c r="A128">
        <v>4</v>
      </c>
      <c r="B128">
        <v>1415</v>
      </c>
      <c r="C128" t="s">
        <v>527</v>
      </c>
      <c r="D128">
        <v>22420</v>
      </c>
      <c r="E128" s="8">
        <v>140201880004</v>
      </c>
      <c r="F128" t="s">
        <v>490</v>
      </c>
      <c r="G128" t="s">
        <v>614</v>
      </c>
      <c r="I128">
        <v>9160</v>
      </c>
      <c r="J128" t="s">
        <v>529</v>
      </c>
      <c r="K128" t="s">
        <v>531</v>
      </c>
      <c r="L128" t="s">
        <v>530</v>
      </c>
      <c r="M128" t="s">
        <v>530</v>
      </c>
      <c r="N128" t="s">
        <v>530</v>
      </c>
      <c r="O128" t="s">
        <v>531</v>
      </c>
      <c r="P128">
        <v>4</v>
      </c>
      <c r="Q128" s="8" t="str">
        <f t="shared" si="1"/>
        <v>1402018800049160</v>
      </c>
      <c r="R128" t="s">
        <v>812</v>
      </c>
    </row>
    <row r="129" spans="1:18" x14ac:dyDescent="0.25">
      <c r="A129">
        <v>7</v>
      </c>
      <c r="B129">
        <v>1415</v>
      </c>
      <c r="C129" t="s">
        <v>527</v>
      </c>
      <c r="D129">
        <v>0</v>
      </c>
      <c r="E129" s="8">
        <v>580512030000</v>
      </c>
      <c r="F129" t="s">
        <v>615</v>
      </c>
      <c r="G129" t="s">
        <v>571</v>
      </c>
      <c r="I129">
        <v>9115</v>
      </c>
      <c r="J129" t="s">
        <v>529</v>
      </c>
      <c r="K129" t="s">
        <v>531</v>
      </c>
      <c r="L129" t="s">
        <v>530</v>
      </c>
      <c r="M129" t="s">
        <v>530</v>
      </c>
      <c r="N129" t="s">
        <v>531</v>
      </c>
      <c r="O129" t="s">
        <v>530</v>
      </c>
      <c r="P129">
        <v>3</v>
      </c>
      <c r="Q129" s="8" t="str">
        <f t="shared" si="1"/>
        <v>5805120300009115</v>
      </c>
      <c r="R129" t="s">
        <v>812</v>
      </c>
    </row>
    <row r="130" spans="1:18" x14ac:dyDescent="0.25">
      <c r="A130">
        <v>7</v>
      </c>
      <c r="B130">
        <v>1415</v>
      </c>
      <c r="C130" t="s">
        <v>527</v>
      </c>
      <c r="D130">
        <v>0</v>
      </c>
      <c r="E130" s="8">
        <v>580512030000</v>
      </c>
      <c r="F130" t="s">
        <v>615</v>
      </c>
      <c r="G130" t="s">
        <v>571</v>
      </c>
      <c r="I130">
        <v>9165</v>
      </c>
      <c r="J130" t="s">
        <v>529</v>
      </c>
      <c r="K130" t="s">
        <v>531</v>
      </c>
      <c r="L130" t="s">
        <v>530</v>
      </c>
      <c r="M130" t="s">
        <v>530</v>
      </c>
      <c r="N130" t="s">
        <v>530</v>
      </c>
      <c r="O130" t="s">
        <v>531</v>
      </c>
      <c r="P130">
        <v>4</v>
      </c>
      <c r="Q130" s="8" t="str">
        <f t="shared" si="1"/>
        <v>5805120300009165</v>
      </c>
      <c r="R130" t="s">
        <v>812</v>
      </c>
    </row>
    <row r="131" spans="1:18" x14ac:dyDescent="0.25">
      <c r="A131">
        <v>4</v>
      </c>
      <c r="B131">
        <v>1415</v>
      </c>
      <c r="C131" t="s">
        <v>527</v>
      </c>
      <c r="D131">
        <v>28360</v>
      </c>
      <c r="E131" s="8">
        <v>320800880098</v>
      </c>
      <c r="F131" t="s">
        <v>616</v>
      </c>
      <c r="G131" t="s">
        <v>562</v>
      </c>
      <c r="I131">
        <v>9100</v>
      </c>
      <c r="J131" t="s">
        <v>529</v>
      </c>
      <c r="K131" t="s">
        <v>531</v>
      </c>
      <c r="L131" t="s">
        <v>530</v>
      </c>
      <c r="M131" t="s">
        <v>530</v>
      </c>
      <c r="N131" t="s">
        <v>531</v>
      </c>
      <c r="O131" t="s">
        <v>530</v>
      </c>
      <c r="P131">
        <v>3</v>
      </c>
      <c r="Q131" s="8" t="str">
        <f t="shared" si="1"/>
        <v>3208008800989100</v>
      </c>
      <c r="R131" t="s">
        <v>812</v>
      </c>
    </row>
    <row r="132" spans="1:18" x14ac:dyDescent="0.25">
      <c r="A132">
        <v>4</v>
      </c>
      <c r="B132">
        <v>1415</v>
      </c>
      <c r="C132" t="s">
        <v>527</v>
      </c>
      <c r="D132">
        <v>43850</v>
      </c>
      <c r="E132" s="8">
        <v>800000056822</v>
      </c>
      <c r="F132" t="s">
        <v>552</v>
      </c>
      <c r="G132" t="s">
        <v>540</v>
      </c>
      <c r="I132">
        <v>9000</v>
      </c>
      <c r="J132" t="s">
        <v>529</v>
      </c>
      <c r="K132" t="s">
        <v>530</v>
      </c>
      <c r="L132" t="s">
        <v>530</v>
      </c>
      <c r="M132" t="s">
        <v>531</v>
      </c>
      <c r="N132" t="s">
        <v>531</v>
      </c>
      <c r="O132" t="s">
        <v>530</v>
      </c>
      <c r="P132">
        <v>1</v>
      </c>
      <c r="Q132" s="8" t="str">
        <f t="shared" ref="Q132:Q195" si="2">CONCATENATE(E132,I132)</f>
        <v>8000000568229000</v>
      </c>
      <c r="R132" t="s">
        <v>812</v>
      </c>
    </row>
    <row r="133" spans="1:18" x14ac:dyDescent="0.25">
      <c r="A133">
        <v>4</v>
      </c>
      <c r="B133">
        <v>1415</v>
      </c>
      <c r="C133" t="s">
        <v>527</v>
      </c>
      <c r="D133">
        <v>43850</v>
      </c>
      <c r="E133" s="8">
        <v>800000056822</v>
      </c>
      <c r="F133" t="s">
        <v>552</v>
      </c>
      <c r="G133" t="s">
        <v>540</v>
      </c>
      <c r="I133">
        <v>9001</v>
      </c>
      <c r="J133" t="s">
        <v>529</v>
      </c>
      <c r="K133" t="s">
        <v>530</v>
      </c>
      <c r="L133" t="s">
        <v>530</v>
      </c>
      <c r="M133" t="s">
        <v>531</v>
      </c>
      <c r="N133" t="s">
        <v>531</v>
      </c>
      <c r="O133" t="s">
        <v>530</v>
      </c>
      <c r="P133">
        <v>1</v>
      </c>
      <c r="Q133" s="8" t="str">
        <f t="shared" si="2"/>
        <v>8000000568229001</v>
      </c>
      <c r="R133" t="s">
        <v>812</v>
      </c>
    </row>
    <row r="134" spans="1:18" x14ac:dyDescent="0.25">
      <c r="A134">
        <v>4</v>
      </c>
      <c r="B134">
        <v>1415</v>
      </c>
      <c r="C134" t="s">
        <v>527</v>
      </c>
      <c r="D134">
        <v>43850</v>
      </c>
      <c r="E134" s="8">
        <v>800000056822</v>
      </c>
      <c r="F134" t="s">
        <v>552</v>
      </c>
      <c r="G134" t="s">
        <v>540</v>
      </c>
      <c r="I134">
        <v>9100</v>
      </c>
      <c r="J134" t="s">
        <v>529</v>
      </c>
      <c r="K134" t="s">
        <v>531</v>
      </c>
      <c r="L134" t="s">
        <v>530</v>
      </c>
      <c r="M134" t="s">
        <v>530</v>
      </c>
      <c r="N134" t="s">
        <v>531</v>
      </c>
      <c r="O134" t="s">
        <v>530</v>
      </c>
      <c r="P134">
        <v>3</v>
      </c>
      <c r="Q134" s="8" t="str">
        <f t="shared" si="2"/>
        <v>8000000568229100</v>
      </c>
      <c r="R134" t="s">
        <v>812</v>
      </c>
    </row>
    <row r="135" spans="1:18" x14ac:dyDescent="0.25">
      <c r="A135">
        <v>4</v>
      </c>
      <c r="B135">
        <v>1415</v>
      </c>
      <c r="C135" t="s">
        <v>527</v>
      </c>
      <c r="D135">
        <v>43850</v>
      </c>
      <c r="E135" s="8">
        <v>800000056822</v>
      </c>
      <c r="F135" t="s">
        <v>552</v>
      </c>
      <c r="G135" t="s">
        <v>540</v>
      </c>
      <c r="I135">
        <v>9160</v>
      </c>
      <c r="J135" t="s">
        <v>529</v>
      </c>
      <c r="K135" t="s">
        <v>531</v>
      </c>
      <c r="L135" t="s">
        <v>530</v>
      </c>
      <c r="M135" t="s">
        <v>530</v>
      </c>
      <c r="N135" t="s">
        <v>530</v>
      </c>
      <c r="O135" t="s">
        <v>531</v>
      </c>
      <c r="P135">
        <v>4</v>
      </c>
      <c r="Q135" s="8" t="str">
        <f t="shared" si="2"/>
        <v>8000000568229160</v>
      </c>
      <c r="R135" t="s">
        <v>812</v>
      </c>
    </row>
    <row r="136" spans="1:18" x14ac:dyDescent="0.25">
      <c r="A136">
        <v>4</v>
      </c>
      <c r="B136">
        <v>1415</v>
      </c>
      <c r="C136" t="s">
        <v>532</v>
      </c>
      <c r="D136">
        <v>10880</v>
      </c>
      <c r="E136" s="8">
        <v>140600995982</v>
      </c>
      <c r="F136" t="s">
        <v>553</v>
      </c>
      <c r="G136" t="s">
        <v>538</v>
      </c>
      <c r="I136">
        <v>9000</v>
      </c>
      <c r="J136" t="s">
        <v>529</v>
      </c>
      <c r="K136" t="s">
        <v>530</v>
      </c>
      <c r="L136" t="s">
        <v>530</v>
      </c>
      <c r="M136" t="s">
        <v>531</v>
      </c>
      <c r="N136" t="s">
        <v>531</v>
      </c>
      <c r="O136" t="s">
        <v>530</v>
      </c>
      <c r="P136">
        <v>1</v>
      </c>
      <c r="Q136" s="8" t="str">
        <f t="shared" si="2"/>
        <v>1406009959829000</v>
      </c>
      <c r="R136" t="s">
        <v>812</v>
      </c>
    </row>
    <row r="137" spans="1:18" x14ac:dyDescent="0.25">
      <c r="A137">
        <v>4</v>
      </c>
      <c r="B137">
        <v>1415</v>
      </c>
      <c r="C137" t="s">
        <v>532</v>
      </c>
      <c r="D137">
        <v>10880</v>
      </c>
      <c r="E137" s="8">
        <v>140600995982</v>
      </c>
      <c r="F137" t="s">
        <v>553</v>
      </c>
      <c r="G137" t="s">
        <v>538</v>
      </c>
      <c r="I137">
        <v>9100</v>
      </c>
      <c r="J137" t="s">
        <v>529</v>
      </c>
      <c r="K137" t="s">
        <v>531</v>
      </c>
      <c r="L137" t="s">
        <v>530</v>
      </c>
      <c r="M137" t="s">
        <v>530</v>
      </c>
      <c r="N137" t="s">
        <v>531</v>
      </c>
      <c r="O137" t="s">
        <v>530</v>
      </c>
      <c r="P137">
        <v>3</v>
      </c>
      <c r="Q137" s="8" t="str">
        <f t="shared" si="2"/>
        <v>1406009959829100</v>
      </c>
      <c r="R137" t="s">
        <v>812</v>
      </c>
    </row>
    <row r="138" spans="1:18" x14ac:dyDescent="0.25">
      <c r="A138">
        <v>4</v>
      </c>
      <c r="B138">
        <v>1415</v>
      </c>
      <c r="C138" t="s">
        <v>532</v>
      </c>
      <c r="D138">
        <v>10880</v>
      </c>
      <c r="E138" s="8">
        <v>140600995982</v>
      </c>
      <c r="F138" t="s">
        <v>553</v>
      </c>
      <c r="G138" t="s">
        <v>538</v>
      </c>
      <c r="I138">
        <v>9115</v>
      </c>
      <c r="J138" t="s">
        <v>529</v>
      </c>
      <c r="K138" t="s">
        <v>531</v>
      </c>
      <c r="L138" t="s">
        <v>530</v>
      </c>
      <c r="M138" t="s">
        <v>530</v>
      </c>
      <c r="N138" t="s">
        <v>531</v>
      </c>
      <c r="O138" t="s">
        <v>530</v>
      </c>
      <c r="P138">
        <v>3</v>
      </c>
      <c r="Q138" s="8" t="str">
        <f t="shared" si="2"/>
        <v>1406009959829115</v>
      </c>
      <c r="R138" t="s">
        <v>812</v>
      </c>
    </row>
    <row r="139" spans="1:18" x14ac:dyDescent="0.25">
      <c r="A139">
        <v>4</v>
      </c>
      <c r="B139">
        <v>1415</v>
      </c>
      <c r="C139" t="s">
        <v>532</v>
      </c>
      <c r="D139">
        <v>10880</v>
      </c>
      <c r="E139" s="8">
        <v>140600995982</v>
      </c>
      <c r="F139" t="s">
        <v>553</v>
      </c>
      <c r="G139" t="s">
        <v>538</v>
      </c>
      <c r="I139">
        <v>9116</v>
      </c>
      <c r="J139" t="s">
        <v>529</v>
      </c>
      <c r="K139" t="s">
        <v>531</v>
      </c>
      <c r="L139" t="s">
        <v>530</v>
      </c>
      <c r="M139" t="s">
        <v>530</v>
      </c>
      <c r="N139" t="s">
        <v>531</v>
      </c>
      <c r="O139" t="s">
        <v>530</v>
      </c>
      <c r="P139">
        <v>3</v>
      </c>
      <c r="Q139" s="8" t="str">
        <f t="shared" si="2"/>
        <v>1406009959829116</v>
      </c>
      <c r="R139" t="s">
        <v>812</v>
      </c>
    </row>
    <row r="140" spans="1:18" x14ac:dyDescent="0.25">
      <c r="A140">
        <v>4</v>
      </c>
      <c r="B140">
        <v>1415</v>
      </c>
      <c r="C140" t="s">
        <v>532</v>
      </c>
      <c r="D140">
        <v>10880</v>
      </c>
      <c r="E140" s="8">
        <v>140600995982</v>
      </c>
      <c r="F140" t="s">
        <v>553</v>
      </c>
      <c r="G140" t="s">
        <v>538</v>
      </c>
      <c r="I140">
        <v>9160</v>
      </c>
      <c r="J140" t="s">
        <v>529</v>
      </c>
      <c r="K140" t="s">
        <v>531</v>
      </c>
      <c r="L140" t="s">
        <v>530</v>
      </c>
      <c r="M140" t="s">
        <v>530</v>
      </c>
      <c r="N140" t="s">
        <v>530</v>
      </c>
      <c r="O140" t="s">
        <v>531</v>
      </c>
      <c r="P140">
        <v>4</v>
      </c>
      <c r="Q140" s="8" t="str">
        <f t="shared" si="2"/>
        <v>1406009959829160</v>
      </c>
      <c r="R140" t="s">
        <v>812</v>
      </c>
    </row>
    <row r="141" spans="1:18" x14ac:dyDescent="0.25">
      <c r="A141">
        <v>4</v>
      </c>
      <c r="B141">
        <v>1415</v>
      </c>
      <c r="C141" t="s">
        <v>532</v>
      </c>
      <c r="D141">
        <v>10880</v>
      </c>
      <c r="E141" s="8">
        <v>140600995982</v>
      </c>
      <c r="F141" t="s">
        <v>553</v>
      </c>
      <c r="G141" t="s">
        <v>538</v>
      </c>
      <c r="I141">
        <v>9165</v>
      </c>
      <c r="J141" t="s">
        <v>529</v>
      </c>
      <c r="K141" t="s">
        <v>531</v>
      </c>
      <c r="L141" t="s">
        <v>530</v>
      </c>
      <c r="M141" t="s">
        <v>530</v>
      </c>
      <c r="N141" t="s">
        <v>530</v>
      </c>
      <c r="O141" t="s">
        <v>531</v>
      </c>
      <c r="P141">
        <v>4</v>
      </c>
      <c r="Q141" s="8" t="str">
        <f t="shared" si="2"/>
        <v>1406009959829165</v>
      </c>
      <c r="R141" t="s">
        <v>812</v>
      </c>
    </row>
    <row r="142" spans="1:18" x14ac:dyDescent="0.25">
      <c r="A142">
        <v>4</v>
      </c>
      <c r="B142">
        <v>1415</v>
      </c>
      <c r="C142" t="s">
        <v>527</v>
      </c>
      <c r="D142">
        <v>10910</v>
      </c>
      <c r="E142" s="8">
        <v>580410880236</v>
      </c>
      <c r="F142" t="s">
        <v>617</v>
      </c>
      <c r="G142" t="s">
        <v>558</v>
      </c>
      <c r="I142">
        <v>9100</v>
      </c>
      <c r="J142" t="s">
        <v>529</v>
      </c>
      <c r="K142" t="s">
        <v>531</v>
      </c>
      <c r="L142" t="s">
        <v>530</v>
      </c>
      <c r="M142" t="s">
        <v>530</v>
      </c>
      <c r="N142" t="s">
        <v>531</v>
      </c>
      <c r="O142" t="s">
        <v>530</v>
      </c>
      <c r="P142">
        <v>3</v>
      </c>
      <c r="Q142" s="8" t="str">
        <f t="shared" si="2"/>
        <v>5804108802369100</v>
      </c>
      <c r="R142" t="s">
        <v>812</v>
      </c>
    </row>
    <row r="143" spans="1:18" x14ac:dyDescent="0.25">
      <c r="A143">
        <v>4</v>
      </c>
      <c r="B143">
        <v>1415</v>
      </c>
      <c r="C143" t="s">
        <v>527</v>
      </c>
      <c r="D143">
        <v>10910</v>
      </c>
      <c r="E143" s="8">
        <v>580410880236</v>
      </c>
      <c r="F143" t="s">
        <v>617</v>
      </c>
      <c r="G143" t="s">
        <v>558</v>
      </c>
      <c r="I143">
        <v>9115</v>
      </c>
      <c r="J143" t="s">
        <v>529</v>
      </c>
      <c r="K143" t="s">
        <v>531</v>
      </c>
      <c r="L143" t="s">
        <v>530</v>
      </c>
      <c r="M143" t="s">
        <v>530</v>
      </c>
      <c r="N143" t="s">
        <v>531</v>
      </c>
      <c r="O143" t="s">
        <v>530</v>
      </c>
      <c r="P143">
        <v>3</v>
      </c>
      <c r="Q143" s="8" t="str">
        <f t="shared" si="2"/>
        <v>5804108802369115</v>
      </c>
      <c r="R143" t="s">
        <v>812</v>
      </c>
    </row>
    <row r="144" spans="1:18" x14ac:dyDescent="0.25">
      <c r="A144">
        <v>4</v>
      </c>
      <c r="B144">
        <v>1415</v>
      </c>
      <c r="C144" t="s">
        <v>527</v>
      </c>
      <c r="D144">
        <v>10910</v>
      </c>
      <c r="E144" s="8">
        <v>580410880236</v>
      </c>
      <c r="F144" t="s">
        <v>617</v>
      </c>
      <c r="G144" t="s">
        <v>558</v>
      </c>
      <c r="I144">
        <v>9165</v>
      </c>
      <c r="J144" t="s">
        <v>529</v>
      </c>
      <c r="K144" t="s">
        <v>531</v>
      </c>
      <c r="L144" t="s">
        <v>530</v>
      </c>
      <c r="M144" t="s">
        <v>530</v>
      </c>
      <c r="N144" t="s">
        <v>530</v>
      </c>
      <c r="O144" t="s">
        <v>531</v>
      </c>
      <c r="P144">
        <v>4</v>
      </c>
      <c r="Q144" s="8" t="str">
        <f t="shared" si="2"/>
        <v>5804108802369165</v>
      </c>
      <c r="R144" t="s">
        <v>812</v>
      </c>
    </row>
    <row r="145" spans="1:18" x14ac:dyDescent="0.25">
      <c r="A145">
        <v>3</v>
      </c>
      <c r="B145">
        <v>1415</v>
      </c>
      <c r="C145" t="s">
        <v>527</v>
      </c>
      <c r="D145">
        <v>10320</v>
      </c>
      <c r="E145" s="8">
        <v>331800880087</v>
      </c>
      <c r="F145" t="s">
        <v>475</v>
      </c>
      <c r="G145" t="s">
        <v>542</v>
      </c>
      <c r="I145">
        <v>9100</v>
      </c>
      <c r="J145" t="s">
        <v>529</v>
      </c>
      <c r="K145" t="s">
        <v>531</v>
      </c>
      <c r="L145" t="s">
        <v>530</v>
      </c>
      <c r="M145" t="s">
        <v>530</v>
      </c>
      <c r="N145" t="s">
        <v>531</v>
      </c>
      <c r="O145" t="s">
        <v>530</v>
      </c>
      <c r="P145">
        <v>3</v>
      </c>
      <c r="Q145" s="8" t="str">
        <f t="shared" si="2"/>
        <v>3318008800879100</v>
      </c>
      <c r="R145" t="s">
        <v>812</v>
      </c>
    </row>
    <row r="146" spans="1:18" x14ac:dyDescent="0.25">
      <c r="A146">
        <v>4</v>
      </c>
      <c r="B146">
        <v>1415</v>
      </c>
      <c r="C146" t="s">
        <v>532</v>
      </c>
      <c r="D146">
        <v>20110</v>
      </c>
      <c r="E146" s="8">
        <v>140707137080</v>
      </c>
      <c r="F146" t="s">
        <v>554</v>
      </c>
      <c r="G146" t="s">
        <v>534</v>
      </c>
      <c r="I146">
        <v>9002</v>
      </c>
      <c r="J146" t="s">
        <v>529</v>
      </c>
      <c r="K146" t="s">
        <v>530</v>
      </c>
      <c r="L146" t="s">
        <v>530</v>
      </c>
      <c r="M146" t="s">
        <v>531</v>
      </c>
      <c r="N146" t="s">
        <v>531</v>
      </c>
      <c r="O146" t="s">
        <v>530</v>
      </c>
      <c r="P146">
        <v>1</v>
      </c>
      <c r="Q146" s="8" t="str">
        <f t="shared" si="2"/>
        <v>1407071370809002</v>
      </c>
      <c r="R146" t="s">
        <v>812</v>
      </c>
    </row>
    <row r="147" spans="1:18" x14ac:dyDescent="0.25">
      <c r="A147">
        <v>4</v>
      </c>
      <c r="B147">
        <v>1415</v>
      </c>
      <c r="C147" t="s">
        <v>532</v>
      </c>
      <c r="D147">
        <v>20110</v>
      </c>
      <c r="E147" s="8">
        <v>140707137080</v>
      </c>
      <c r="F147" t="s">
        <v>554</v>
      </c>
      <c r="G147" t="s">
        <v>534</v>
      </c>
      <c r="I147">
        <v>9100</v>
      </c>
      <c r="J147" t="s">
        <v>529</v>
      </c>
      <c r="K147" t="s">
        <v>531</v>
      </c>
      <c r="L147" t="s">
        <v>530</v>
      </c>
      <c r="M147" t="s">
        <v>530</v>
      </c>
      <c r="N147" t="s">
        <v>531</v>
      </c>
      <c r="O147" t="s">
        <v>530</v>
      </c>
      <c r="P147">
        <v>3</v>
      </c>
      <c r="Q147" s="8" t="str">
        <f t="shared" si="2"/>
        <v>1407071370809100</v>
      </c>
      <c r="R147" t="s">
        <v>812</v>
      </c>
    </row>
    <row r="148" spans="1:18" x14ac:dyDescent="0.25">
      <c r="A148">
        <v>4</v>
      </c>
      <c r="B148">
        <v>1415</v>
      </c>
      <c r="C148" t="s">
        <v>532</v>
      </c>
      <c r="D148">
        <v>20110</v>
      </c>
      <c r="E148" s="8">
        <v>140707137080</v>
      </c>
      <c r="F148" t="s">
        <v>554</v>
      </c>
      <c r="G148" t="s">
        <v>534</v>
      </c>
      <c r="I148">
        <v>9160</v>
      </c>
      <c r="J148" t="s">
        <v>529</v>
      </c>
      <c r="K148" t="s">
        <v>531</v>
      </c>
      <c r="L148" t="s">
        <v>530</v>
      </c>
      <c r="M148" t="s">
        <v>530</v>
      </c>
      <c r="N148" t="s">
        <v>530</v>
      </c>
      <c r="O148" t="s">
        <v>531</v>
      </c>
      <c r="P148">
        <v>4</v>
      </c>
      <c r="Q148" s="8" t="str">
        <f t="shared" si="2"/>
        <v>1407071370809160</v>
      </c>
      <c r="R148" t="s">
        <v>812</v>
      </c>
    </row>
    <row r="149" spans="1:18" x14ac:dyDescent="0.25">
      <c r="A149">
        <v>4</v>
      </c>
      <c r="B149">
        <v>1415</v>
      </c>
      <c r="C149" t="s">
        <v>527</v>
      </c>
      <c r="D149">
        <v>20520</v>
      </c>
      <c r="E149" s="8">
        <v>132201998894</v>
      </c>
      <c r="F149" t="s">
        <v>555</v>
      </c>
      <c r="G149" t="s">
        <v>547</v>
      </c>
      <c r="H149" t="s">
        <v>556</v>
      </c>
      <c r="I149">
        <v>9000</v>
      </c>
      <c r="J149" t="s">
        <v>529</v>
      </c>
      <c r="K149" t="s">
        <v>530</v>
      </c>
      <c r="L149" t="s">
        <v>530</v>
      </c>
      <c r="M149" t="s">
        <v>531</v>
      </c>
      <c r="N149" t="s">
        <v>531</v>
      </c>
      <c r="O149" t="s">
        <v>530</v>
      </c>
      <c r="P149">
        <v>1</v>
      </c>
      <c r="Q149" s="8" t="str">
        <f t="shared" si="2"/>
        <v>1322019988949000</v>
      </c>
      <c r="R149" t="s">
        <v>812</v>
      </c>
    </row>
    <row r="150" spans="1:18" x14ac:dyDescent="0.25">
      <c r="A150">
        <v>4</v>
      </c>
      <c r="B150">
        <v>1415</v>
      </c>
      <c r="C150" t="s">
        <v>527</v>
      </c>
      <c r="D150">
        <v>14570</v>
      </c>
      <c r="E150" s="8">
        <v>661401998991</v>
      </c>
      <c r="F150" t="s">
        <v>557</v>
      </c>
      <c r="G150" t="s">
        <v>537</v>
      </c>
      <c r="H150" t="s">
        <v>558</v>
      </c>
      <c r="I150">
        <v>9000</v>
      </c>
      <c r="J150" t="s">
        <v>529</v>
      </c>
      <c r="K150" t="s">
        <v>530</v>
      </c>
      <c r="L150" t="s">
        <v>530</v>
      </c>
      <c r="M150" t="s">
        <v>531</v>
      </c>
      <c r="N150" t="s">
        <v>531</v>
      </c>
      <c r="O150" t="s">
        <v>530</v>
      </c>
      <c r="P150">
        <v>1</v>
      </c>
      <c r="Q150" s="8" t="str">
        <f t="shared" si="2"/>
        <v>6614019989919000</v>
      </c>
      <c r="R150" t="s">
        <v>812</v>
      </c>
    </row>
    <row r="151" spans="1:18" x14ac:dyDescent="0.25">
      <c r="A151">
        <v>7</v>
      </c>
      <c r="B151">
        <v>1415</v>
      </c>
      <c r="C151" t="s">
        <v>527</v>
      </c>
      <c r="E151" s="8">
        <v>42302040000</v>
      </c>
      <c r="F151" t="s">
        <v>682</v>
      </c>
      <c r="G151" t="s">
        <v>534</v>
      </c>
      <c r="I151">
        <v>9160</v>
      </c>
      <c r="J151" t="s">
        <v>529</v>
      </c>
      <c r="K151" t="s">
        <v>531</v>
      </c>
      <c r="L151" t="s">
        <v>530</v>
      </c>
      <c r="M151" t="s">
        <v>530</v>
      </c>
      <c r="N151" t="s">
        <v>530</v>
      </c>
      <c r="O151" t="s">
        <v>531</v>
      </c>
      <c r="P151">
        <v>4</v>
      </c>
      <c r="Q151" s="8" t="str">
        <f t="shared" si="2"/>
        <v>423020400009160</v>
      </c>
      <c r="R151" t="s">
        <v>812</v>
      </c>
    </row>
    <row r="152" spans="1:18" x14ac:dyDescent="0.25">
      <c r="A152">
        <v>4</v>
      </c>
      <c r="B152">
        <v>1415</v>
      </c>
      <c r="C152" t="s">
        <v>532</v>
      </c>
      <c r="D152">
        <v>24450</v>
      </c>
      <c r="E152" s="8">
        <v>10100997850</v>
      </c>
      <c r="F152" t="s">
        <v>559</v>
      </c>
      <c r="G152" t="s">
        <v>545</v>
      </c>
      <c r="I152">
        <v>9003</v>
      </c>
      <c r="J152" t="s">
        <v>529</v>
      </c>
      <c r="K152" t="s">
        <v>530</v>
      </c>
      <c r="L152" t="s">
        <v>530</v>
      </c>
      <c r="M152" t="s">
        <v>531</v>
      </c>
      <c r="N152" t="s">
        <v>531</v>
      </c>
      <c r="O152" t="s">
        <v>530</v>
      </c>
      <c r="P152">
        <v>1</v>
      </c>
      <c r="Q152" s="8" t="str">
        <f t="shared" si="2"/>
        <v>101009978509003</v>
      </c>
      <c r="R152" t="s">
        <v>812</v>
      </c>
    </row>
    <row r="153" spans="1:18" x14ac:dyDescent="0.25">
      <c r="A153">
        <v>4</v>
      </c>
      <c r="B153">
        <v>1415</v>
      </c>
      <c r="C153" t="s">
        <v>532</v>
      </c>
      <c r="D153">
        <v>24450</v>
      </c>
      <c r="E153" s="8">
        <v>10100997850</v>
      </c>
      <c r="F153" t="s">
        <v>559</v>
      </c>
      <c r="G153" t="s">
        <v>545</v>
      </c>
      <c r="I153">
        <v>9106</v>
      </c>
      <c r="J153" t="s">
        <v>529</v>
      </c>
      <c r="K153" t="s">
        <v>531</v>
      </c>
      <c r="L153" t="s">
        <v>530</v>
      </c>
      <c r="M153" t="s">
        <v>530</v>
      </c>
      <c r="N153" t="s">
        <v>531</v>
      </c>
      <c r="O153" t="s">
        <v>530</v>
      </c>
      <c r="P153">
        <v>3</v>
      </c>
      <c r="Q153" s="8" t="str">
        <f t="shared" si="2"/>
        <v>101009978509106</v>
      </c>
      <c r="R153" t="s">
        <v>812</v>
      </c>
    </row>
    <row r="154" spans="1:18" x14ac:dyDescent="0.25">
      <c r="A154">
        <v>4</v>
      </c>
      <c r="B154">
        <v>1415</v>
      </c>
      <c r="C154" t="s">
        <v>532</v>
      </c>
      <c r="D154">
        <v>24450</v>
      </c>
      <c r="E154" s="8">
        <v>10100997850</v>
      </c>
      <c r="F154" t="s">
        <v>559</v>
      </c>
      <c r="G154" t="s">
        <v>545</v>
      </c>
      <c r="I154">
        <v>9116</v>
      </c>
      <c r="J154" t="s">
        <v>529</v>
      </c>
      <c r="K154" t="s">
        <v>531</v>
      </c>
      <c r="L154" t="s">
        <v>530</v>
      </c>
      <c r="M154" t="s">
        <v>530</v>
      </c>
      <c r="N154" t="s">
        <v>531</v>
      </c>
      <c r="O154" t="s">
        <v>530</v>
      </c>
      <c r="P154">
        <v>3</v>
      </c>
      <c r="Q154" s="8" t="str">
        <f t="shared" si="2"/>
        <v>101009978509116</v>
      </c>
      <c r="R154" t="s">
        <v>812</v>
      </c>
    </row>
    <row r="155" spans="1:18" x14ac:dyDescent="0.25">
      <c r="A155">
        <v>4</v>
      </c>
      <c r="B155">
        <v>1415</v>
      </c>
      <c r="C155" t="s">
        <v>532</v>
      </c>
      <c r="D155">
        <v>24450</v>
      </c>
      <c r="E155" s="8">
        <v>10100997850</v>
      </c>
      <c r="F155" t="s">
        <v>559</v>
      </c>
      <c r="G155" t="s">
        <v>545</v>
      </c>
      <c r="I155">
        <v>9160</v>
      </c>
      <c r="J155" t="s">
        <v>529</v>
      </c>
      <c r="K155" t="s">
        <v>531</v>
      </c>
      <c r="L155" t="s">
        <v>530</v>
      </c>
      <c r="M155" t="s">
        <v>530</v>
      </c>
      <c r="N155" t="s">
        <v>530</v>
      </c>
      <c r="O155" t="s">
        <v>531</v>
      </c>
      <c r="P155">
        <v>4</v>
      </c>
      <c r="Q155" s="8" t="str">
        <f t="shared" si="2"/>
        <v>101009978509160</v>
      </c>
      <c r="R155" t="s">
        <v>812</v>
      </c>
    </row>
    <row r="156" spans="1:18" x14ac:dyDescent="0.25">
      <c r="A156">
        <v>4</v>
      </c>
      <c r="B156">
        <v>1415</v>
      </c>
      <c r="C156" t="s">
        <v>532</v>
      </c>
      <c r="D156">
        <v>22620</v>
      </c>
      <c r="E156" s="8">
        <v>591401997802</v>
      </c>
      <c r="F156" t="s">
        <v>560</v>
      </c>
      <c r="G156" t="s">
        <v>534</v>
      </c>
      <c r="I156">
        <v>9021</v>
      </c>
      <c r="J156" t="s">
        <v>529</v>
      </c>
      <c r="K156" t="s">
        <v>530</v>
      </c>
      <c r="L156" t="s">
        <v>530</v>
      </c>
      <c r="M156" t="s">
        <v>531</v>
      </c>
      <c r="N156" t="s">
        <v>531</v>
      </c>
      <c r="O156" t="s">
        <v>530</v>
      </c>
      <c r="P156">
        <v>1</v>
      </c>
      <c r="Q156" s="8" t="str">
        <f t="shared" si="2"/>
        <v>5914019978029021</v>
      </c>
      <c r="R156" t="s">
        <v>812</v>
      </c>
    </row>
    <row r="157" spans="1:18" x14ac:dyDescent="0.25">
      <c r="A157">
        <v>4</v>
      </c>
      <c r="B157">
        <v>1415</v>
      </c>
      <c r="C157" t="s">
        <v>527</v>
      </c>
      <c r="D157">
        <v>20670</v>
      </c>
      <c r="E157" s="8">
        <v>620600996004</v>
      </c>
      <c r="F157" t="s">
        <v>364</v>
      </c>
      <c r="G157" t="s">
        <v>542</v>
      </c>
      <c r="I157">
        <v>9000</v>
      </c>
      <c r="J157" t="s">
        <v>529</v>
      </c>
      <c r="K157" t="s">
        <v>530</v>
      </c>
      <c r="L157" t="s">
        <v>530</v>
      </c>
      <c r="M157" t="s">
        <v>531</v>
      </c>
      <c r="N157" t="s">
        <v>531</v>
      </c>
      <c r="O157" t="s">
        <v>530</v>
      </c>
      <c r="P157">
        <v>1</v>
      </c>
      <c r="Q157" s="8" t="str">
        <f t="shared" si="2"/>
        <v>6206009960049000</v>
      </c>
      <c r="R157" t="s">
        <v>812</v>
      </c>
    </row>
    <row r="158" spans="1:18" x14ac:dyDescent="0.25">
      <c r="A158">
        <v>4</v>
      </c>
      <c r="B158">
        <v>1415</v>
      </c>
      <c r="C158" t="s">
        <v>532</v>
      </c>
      <c r="D158">
        <v>24240</v>
      </c>
      <c r="E158" s="8">
        <v>661905997804</v>
      </c>
      <c r="F158" t="s">
        <v>561</v>
      </c>
      <c r="G158" t="s">
        <v>542</v>
      </c>
      <c r="I158">
        <v>9000</v>
      </c>
      <c r="J158" t="s">
        <v>529</v>
      </c>
      <c r="K158" t="s">
        <v>530</v>
      </c>
      <c r="L158" t="s">
        <v>530</v>
      </c>
      <c r="M158" t="s">
        <v>531</v>
      </c>
      <c r="N158" t="s">
        <v>531</v>
      </c>
      <c r="O158" t="s">
        <v>530</v>
      </c>
      <c r="P158">
        <v>1</v>
      </c>
      <c r="Q158" s="8" t="str">
        <f t="shared" si="2"/>
        <v>6619059978049000</v>
      </c>
      <c r="R158" t="s">
        <v>812</v>
      </c>
    </row>
    <row r="159" spans="1:18" x14ac:dyDescent="0.25">
      <c r="A159">
        <v>4</v>
      </c>
      <c r="B159">
        <v>1415</v>
      </c>
      <c r="C159" t="s">
        <v>532</v>
      </c>
      <c r="D159">
        <v>24240</v>
      </c>
      <c r="E159" s="8">
        <v>661905997804</v>
      </c>
      <c r="F159" t="s">
        <v>561</v>
      </c>
      <c r="G159" t="s">
        <v>542</v>
      </c>
      <c r="I159">
        <v>9100</v>
      </c>
      <c r="J159" t="s">
        <v>529</v>
      </c>
      <c r="K159" t="s">
        <v>531</v>
      </c>
      <c r="L159" t="s">
        <v>530</v>
      </c>
      <c r="M159" t="s">
        <v>530</v>
      </c>
      <c r="N159" t="s">
        <v>531</v>
      </c>
      <c r="O159" t="s">
        <v>530</v>
      </c>
      <c r="P159">
        <v>3</v>
      </c>
      <c r="Q159" s="8" t="str">
        <f t="shared" si="2"/>
        <v>6619059978049100</v>
      </c>
      <c r="R159" t="s">
        <v>812</v>
      </c>
    </row>
    <row r="160" spans="1:18" x14ac:dyDescent="0.25">
      <c r="A160">
        <v>4</v>
      </c>
      <c r="B160">
        <v>1415</v>
      </c>
      <c r="C160" t="s">
        <v>532</v>
      </c>
      <c r="D160">
        <v>24240</v>
      </c>
      <c r="E160" s="8">
        <v>661905997804</v>
      </c>
      <c r="F160" t="s">
        <v>561</v>
      </c>
      <c r="G160" t="s">
        <v>542</v>
      </c>
      <c r="I160">
        <v>9160</v>
      </c>
      <c r="J160" t="s">
        <v>529</v>
      </c>
      <c r="K160" t="s">
        <v>531</v>
      </c>
      <c r="L160" t="s">
        <v>530</v>
      </c>
      <c r="M160" t="s">
        <v>530</v>
      </c>
      <c r="N160" t="s">
        <v>530</v>
      </c>
      <c r="O160" t="s">
        <v>531</v>
      </c>
      <c r="P160">
        <v>4</v>
      </c>
      <c r="Q160" s="8" t="str">
        <f t="shared" si="2"/>
        <v>6619059978049160</v>
      </c>
      <c r="R160" t="s">
        <v>812</v>
      </c>
    </row>
    <row r="161" spans="1:18" x14ac:dyDescent="0.25">
      <c r="A161">
        <v>4</v>
      </c>
      <c r="B161">
        <v>1415</v>
      </c>
      <c r="C161" t="s">
        <v>527</v>
      </c>
      <c r="D161">
        <v>11280</v>
      </c>
      <c r="E161" s="8">
        <v>342900880127</v>
      </c>
      <c r="F161" t="s">
        <v>618</v>
      </c>
      <c r="G161" t="s">
        <v>537</v>
      </c>
      <c r="H161" t="s">
        <v>540</v>
      </c>
      <c r="I161">
        <v>9100</v>
      </c>
      <c r="J161" t="s">
        <v>529</v>
      </c>
      <c r="K161" t="s">
        <v>531</v>
      </c>
      <c r="L161" t="s">
        <v>530</v>
      </c>
      <c r="M161" t="s">
        <v>530</v>
      </c>
      <c r="N161" t="s">
        <v>531</v>
      </c>
      <c r="O161" t="s">
        <v>530</v>
      </c>
      <c r="P161">
        <v>3</v>
      </c>
      <c r="Q161" s="8" t="str">
        <f t="shared" si="2"/>
        <v>3429008801279100</v>
      </c>
      <c r="R161" t="s">
        <v>812</v>
      </c>
    </row>
    <row r="162" spans="1:18" x14ac:dyDescent="0.25">
      <c r="A162">
        <v>4</v>
      </c>
      <c r="B162">
        <v>1415</v>
      </c>
      <c r="C162" t="s">
        <v>527</v>
      </c>
      <c r="D162">
        <v>11280</v>
      </c>
      <c r="E162" s="8">
        <v>342900880127</v>
      </c>
      <c r="F162" t="s">
        <v>618</v>
      </c>
      <c r="G162" t="s">
        <v>537</v>
      </c>
      <c r="H162" t="s">
        <v>540</v>
      </c>
      <c r="I162">
        <v>9160</v>
      </c>
      <c r="J162" t="s">
        <v>529</v>
      </c>
      <c r="K162" t="s">
        <v>531</v>
      </c>
      <c r="L162" t="s">
        <v>530</v>
      </c>
      <c r="M162" t="s">
        <v>530</v>
      </c>
      <c r="N162" t="s">
        <v>530</v>
      </c>
      <c r="O162" t="s">
        <v>531</v>
      </c>
      <c r="P162">
        <v>4</v>
      </c>
      <c r="Q162" s="8" t="str">
        <f t="shared" si="2"/>
        <v>3429008801279160</v>
      </c>
      <c r="R162" t="s">
        <v>812</v>
      </c>
    </row>
    <row r="163" spans="1:18" x14ac:dyDescent="0.25">
      <c r="A163">
        <v>7</v>
      </c>
      <c r="B163">
        <v>1415</v>
      </c>
      <c r="C163" t="s">
        <v>527</v>
      </c>
      <c r="E163" s="8">
        <v>160801040000</v>
      </c>
      <c r="F163" t="s">
        <v>683</v>
      </c>
      <c r="G163" t="s">
        <v>538</v>
      </c>
      <c r="I163">
        <v>9160</v>
      </c>
      <c r="J163" t="s">
        <v>529</v>
      </c>
      <c r="K163" t="s">
        <v>531</v>
      </c>
      <c r="L163" t="s">
        <v>530</v>
      </c>
      <c r="M163" t="s">
        <v>530</v>
      </c>
      <c r="N163" t="s">
        <v>530</v>
      </c>
      <c r="O163" t="s">
        <v>531</v>
      </c>
      <c r="P163">
        <v>4</v>
      </c>
      <c r="Q163" s="8" t="str">
        <f t="shared" si="2"/>
        <v>1608010400009160</v>
      </c>
      <c r="R163" t="s">
        <v>812</v>
      </c>
    </row>
    <row r="164" spans="1:18" x14ac:dyDescent="0.25">
      <c r="A164">
        <v>4</v>
      </c>
      <c r="B164">
        <v>1415</v>
      </c>
      <c r="C164" t="s">
        <v>527</v>
      </c>
      <c r="D164">
        <v>11240</v>
      </c>
      <c r="E164" s="8">
        <v>140203998069</v>
      </c>
      <c r="F164" t="s">
        <v>411</v>
      </c>
      <c r="G164" t="s">
        <v>562</v>
      </c>
      <c r="I164">
        <v>9001</v>
      </c>
      <c r="J164" t="s">
        <v>529</v>
      </c>
      <c r="K164" t="s">
        <v>530</v>
      </c>
      <c r="L164" t="s">
        <v>530</v>
      </c>
      <c r="M164" t="s">
        <v>531</v>
      </c>
      <c r="N164" t="s">
        <v>531</v>
      </c>
      <c r="O164" t="s">
        <v>530</v>
      </c>
      <c r="P164">
        <v>1</v>
      </c>
      <c r="Q164" s="8" t="str">
        <f t="shared" si="2"/>
        <v>1402039980699001</v>
      </c>
      <c r="R164" t="s">
        <v>812</v>
      </c>
    </row>
    <row r="165" spans="1:18" x14ac:dyDescent="0.25">
      <c r="A165">
        <v>4</v>
      </c>
      <c r="B165">
        <v>1415</v>
      </c>
      <c r="C165" t="s">
        <v>527</v>
      </c>
      <c r="D165">
        <v>22870</v>
      </c>
      <c r="E165" s="8">
        <v>800000056253</v>
      </c>
      <c r="F165" t="s">
        <v>497</v>
      </c>
      <c r="G165" t="s">
        <v>562</v>
      </c>
      <c r="I165">
        <v>9160</v>
      </c>
      <c r="J165" t="s">
        <v>529</v>
      </c>
      <c r="K165" t="s">
        <v>531</v>
      </c>
      <c r="L165" t="s">
        <v>530</v>
      </c>
      <c r="M165" t="s">
        <v>530</v>
      </c>
      <c r="N165" t="s">
        <v>530</v>
      </c>
      <c r="O165" t="s">
        <v>531</v>
      </c>
      <c r="P165">
        <v>4</v>
      </c>
      <c r="Q165" s="8" t="str">
        <f t="shared" si="2"/>
        <v>8000000562539160</v>
      </c>
      <c r="R165" t="s">
        <v>812</v>
      </c>
    </row>
    <row r="166" spans="1:18" x14ac:dyDescent="0.25">
      <c r="A166">
        <v>4</v>
      </c>
      <c r="B166">
        <v>1415</v>
      </c>
      <c r="C166" t="s">
        <v>527</v>
      </c>
      <c r="D166">
        <v>22870</v>
      </c>
      <c r="E166" s="8">
        <v>800000056253</v>
      </c>
      <c r="F166" t="s">
        <v>497</v>
      </c>
      <c r="G166" t="s">
        <v>562</v>
      </c>
      <c r="I166">
        <v>9165</v>
      </c>
      <c r="J166" t="s">
        <v>529</v>
      </c>
      <c r="K166" t="s">
        <v>531</v>
      </c>
      <c r="L166" t="s">
        <v>530</v>
      </c>
      <c r="M166" t="s">
        <v>530</v>
      </c>
      <c r="N166" t="s">
        <v>530</v>
      </c>
      <c r="O166" t="s">
        <v>531</v>
      </c>
      <c r="P166">
        <v>4</v>
      </c>
      <c r="Q166" s="8" t="str">
        <f t="shared" si="2"/>
        <v>8000000562539165</v>
      </c>
      <c r="R166" t="s">
        <v>812</v>
      </c>
    </row>
    <row r="167" spans="1:18" x14ac:dyDescent="0.25">
      <c r="A167">
        <v>4</v>
      </c>
      <c r="B167">
        <v>1415</v>
      </c>
      <c r="C167" t="s">
        <v>532</v>
      </c>
      <c r="D167">
        <v>23690</v>
      </c>
      <c r="E167" s="8">
        <v>342800990081</v>
      </c>
      <c r="F167" t="s">
        <v>619</v>
      </c>
      <c r="G167" t="s">
        <v>545</v>
      </c>
      <c r="H167" t="s">
        <v>556</v>
      </c>
      <c r="I167">
        <v>9100</v>
      </c>
      <c r="J167" t="s">
        <v>529</v>
      </c>
      <c r="K167" t="s">
        <v>531</v>
      </c>
      <c r="L167" t="s">
        <v>530</v>
      </c>
      <c r="M167" t="s">
        <v>530</v>
      </c>
      <c r="N167" t="s">
        <v>531</v>
      </c>
      <c r="O167" t="s">
        <v>530</v>
      </c>
      <c r="P167">
        <v>3</v>
      </c>
      <c r="Q167" s="8" t="str">
        <f t="shared" si="2"/>
        <v>3428009900819100</v>
      </c>
      <c r="R167" t="s">
        <v>812</v>
      </c>
    </row>
    <row r="168" spans="1:18" x14ac:dyDescent="0.25">
      <c r="A168">
        <v>4</v>
      </c>
      <c r="B168">
        <v>1415</v>
      </c>
      <c r="C168" t="s">
        <v>532</v>
      </c>
      <c r="D168">
        <v>23690</v>
      </c>
      <c r="E168" s="8">
        <v>342800990081</v>
      </c>
      <c r="F168" t="s">
        <v>619</v>
      </c>
      <c r="G168" t="s">
        <v>545</v>
      </c>
      <c r="H168" t="s">
        <v>556</v>
      </c>
      <c r="I168">
        <v>9160</v>
      </c>
      <c r="J168" t="s">
        <v>529</v>
      </c>
      <c r="K168" t="s">
        <v>531</v>
      </c>
      <c r="L168" t="s">
        <v>530</v>
      </c>
      <c r="M168" t="s">
        <v>530</v>
      </c>
      <c r="N168" t="s">
        <v>530</v>
      </c>
      <c r="O168" t="s">
        <v>531</v>
      </c>
      <c r="P168">
        <v>4</v>
      </c>
      <c r="Q168" s="8" t="str">
        <f t="shared" si="2"/>
        <v>3428009900819160</v>
      </c>
      <c r="R168" t="s">
        <v>812</v>
      </c>
    </row>
    <row r="169" spans="1:18" x14ac:dyDescent="0.25">
      <c r="A169">
        <v>4</v>
      </c>
      <c r="B169">
        <v>1415</v>
      </c>
      <c r="C169" t="s">
        <v>527</v>
      </c>
      <c r="D169">
        <v>11390</v>
      </c>
      <c r="E169" s="8">
        <v>530600880330</v>
      </c>
      <c r="F169" t="s">
        <v>620</v>
      </c>
      <c r="G169" t="s">
        <v>571</v>
      </c>
      <c r="I169">
        <v>9100</v>
      </c>
      <c r="J169" t="s">
        <v>529</v>
      </c>
      <c r="K169" t="s">
        <v>531</v>
      </c>
      <c r="L169" t="s">
        <v>530</v>
      </c>
      <c r="M169" t="s">
        <v>530</v>
      </c>
      <c r="N169" t="s">
        <v>531</v>
      </c>
      <c r="O169" t="s">
        <v>530</v>
      </c>
      <c r="P169">
        <v>3</v>
      </c>
      <c r="Q169" s="8" t="str">
        <f t="shared" si="2"/>
        <v>5306008803309100</v>
      </c>
      <c r="R169" t="s">
        <v>812</v>
      </c>
    </row>
    <row r="170" spans="1:18" x14ac:dyDescent="0.25">
      <c r="A170">
        <v>4</v>
      </c>
      <c r="B170">
        <v>1415</v>
      </c>
      <c r="C170" t="s">
        <v>527</v>
      </c>
      <c r="D170">
        <v>11390</v>
      </c>
      <c r="E170" s="8">
        <v>530600880330</v>
      </c>
      <c r="F170" t="s">
        <v>620</v>
      </c>
      <c r="G170" t="s">
        <v>571</v>
      </c>
      <c r="I170">
        <v>9160</v>
      </c>
      <c r="J170" t="s">
        <v>529</v>
      </c>
      <c r="K170" t="s">
        <v>531</v>
      </c>
      <c r="L170" t="s">
        <v>530</v>
      </c>
      <c r="M170" t="s">
        <v>530</v>
      </c>
      <c r="N170" t="s">
        <v>530</v>
      </c>
      <c r="O170" t="s">
        <v>531</v>
      </c>
      <c r="P170">
        <v>4</v>
      </c>
      <c r="Q170" s="8" t="str">
        <f t="shared" si="2"/>
        <v>5306008803309160</v>
      </c>
      <c r="R170" t="s">
        <v>812</v>
      </c>
    </row>
    <row r="171" spans="1:18" x14ac:dyDescent="0.25">
      <c r="A171">
        <v>4</v>
      </c>
      <c r="B171">
        <v>1415</v>
      </c>
      <c r="C171" t="s">
        <v>527</v>
      </c>
      <c r="D171">
        <v>11390</v>
      </c>
      <c r="E171" s="8">
        <v>530600880330</v>
      </c>
      <c r="F171" t="s">
        <v>620</v>
      </c>
      <c r="G171" t="s">
        <v>571</v>
      </c>
      <c r="I171">
        <v>9165</v>
      </c>
      <c r="J171" t="s">
        <v>529</v>
      </c>
      <c r="K171" t="s">
        <v>531</v>
      </c>
      <c r="L171" t="s">
        <v>530</v>
      </c>
      <c r="M171" t="s">
        <v>530</v>
      </c>
      <c r="N171" t="s">
        <v>530</v>
      </c>
      <c r="O171" t="s">
        <v>531</v>
      </c>
      <c r="P171">
        <v>4</v>
      </c>
      <c r="Q171" s="8" t="str">
        <f t="shared" si="2"/>
        <v>5306008803309165</v>
      </c>
      <c r="R171" t="s">
        <v>812</v>
      </c>
    </row>
    <row r="172" spans="1:18" x14ac:dyDescent="0.25">
      <c r="A172">
        <v>4</v>
      </c>
      <c r="B172">
        <v>1415</v>
      </c>
      <c r="C172" t="s">
        <v>527</v>
      </c>
      <c r="D172">
        <v>11310</v>
      </c>
      <c r="E172" s="8">
        <v>310200998057</v>
      </c>
      <c r="F172" t="s">
        <v>396</v>
      </c>
      <c r="G172" t="s">
        <v>563</v>
      </c>
      <c r="I172">
        <v>9000</v>
      </c>
      <c r="J172" t="s">
        <v>529</v>
      </c>
      <c r="K172" t="s">
        <v>530</v>
      </c>
      <c r="L172" t="s">
        <v>530</v>
      </c>
      <c r="M172" t="s">
        <v>531</v>
      </c>
      <c r="N172" t="s">
        <v>531</v>
      </c>
      <c r="O172" t="s">
        <v>530</v>
      </c>
      <c r="P172">
        <v>1</v>
      </c>
      <c r="Q172" s="8" t="str">
        <f t="shared" si="2"/>
        <v>3102009980579000</v>
      </c>
      <c r="R172" t="s">
        <v>812</v>
      </c>
    </row>
    <row r="173" spans="1:18" x14ac:dyDescent="0.25">
      <c r="A173">
        <v>4</v>
      </c>
      <c r="B173">
        <v>1415</v>
      </c>
      <c r="C173" t="s">
        <v>527</v>
      </c>
      <c r="D173">
        <v>11320</v>
      </c>
      <c r="E173" s="8">
        <v>353100880224</v>
      </c>
      <c r="F173" t="s">
        <v>463</v>
      </c>
      <c r="G173" t="s">
        <v>571</v>
      </c>
      <c r="I173">
        <v>9100</v>
      </c>
      <c r="J173" t="s">
        <v>529</v>
      </c>
      <c r="K173" t="s">
        <v>531</v>
      </c>
      <c r="L173" t="s">
        <v>530</v>
      </c>
      <c r="M173" t="s">
        <v>530</v>
      </c>
      <c r="N173" t="s">
        <v>531</v>
      </c>
      <c r="O173" t="s">
        <v>530</v>
      </c>
      <c r="P173">
        <v>3</v>
      </c>
      <c r="Q173" s="8" t="str">
        <f t="shared" si="2"/>
        <v>3531008802249100</v>
      </c>
      <c r="R173" t="s">
        <v>812</v>
      </c>
    </row>
    <row r="174" spans="1:18" x14ac:dyDescent="0.25">
      <c r="A174">
        <v>4</v>
      </c>
      <c r="B174">
        <v>1415</v>
      </c>
      <c r="C174" t="s">
        <v>527</v>
      </c>
      <c r="D174">
        <v>11320</v>
      </c>
      <c r="E174" s="8">
        <v>353100880224</v>
      </c>
      <c r="F174" t="s">
        <v>463</v>
      </c>
      <c r="G174" t="s">
        <v>571</v>
      </c>
      <c r="I174">
        <v>9160</v>
      </c>
      <c r="J174" t="s">
        <v>529</v>
      </c>
      <c r="K174" t="s">
        <v>531</v>
      </c>
      <c r="L174" t="s">
        <v>530</v>
      </c>
      <c r="M174" t="s">
        <v>530</v>
      </c>
      <c r="N174" t="s">
        <v>530</v>
      </c>
      <c r="O174" t="s">
        <v>531</v>
      </c>
      <c r="P174">
        <v>4</v>
      </c>
      <c r="Q174" s="8" t="str">
        <f t="shared" si="2"/>
        <v>3531008802249160</v>
      </c>
      <c r="R174" t="s">
        <v>812</v>
      </c>
    </row>
    <row r="175" spans="1:18" x14ac:dyDescent="0.25">
      <c r="A175">
        <v>4</v>
      </c>
      <c r="B175">
        <v>1415</v>
      </c>
      <c r="C175" t="s">
        <v>527</v>
      </c>
      <c r="D175">
        <v>25590</v>
      </c>
      <c r="E175" s="8">
        <v>353100880035</v>
      </c>
      <c r="F175" t="s">
        <v>621</v>
      </c>
      <c r="G175" t="s">
        <v>534</v>
      </c>
      <c r="I175">
        <v>9100</v>
      </c>
      <c r="J175" t="s">
        <v>529</v>
      </c>
      <c r="K175" t="s">
        <v>531</v>
      </c>
      <c r="L175" t="s">
        <v>530</v>
      </c>
      <c r="M175" t="s">
        <v>530</v>
      </c>
      <c r="N175" t="s">
        <v>531</v>
      </c>
      <c r="O175" t="s">
        <v>530</v>
      </c>
      <c r="P175">
        <v>3</v>
      </c>
      <c r="Q175" s="8" t="str">
        <f t="shared" si="2"/>
        <v>3531008800359100</v>
      </c>
      <c r="R175" t="s">
        <v>812</v>
      </c>
    </row>
    <row r="176" spans="1:18" x14ac:dyDescent="0.25">
      <c r="A176">
        <v>4</v>
      </c>
      <c r="B176">
        <v>1415</v>
      </c>
      <c r="C176" t="s">
        <v>527</v>
      </c>
      <c r="D176">
        <v>25590</v>
      </c>
      <c r="E176" s="8">
        <v>353100880035</v>
      </c>
      <c r="F176" t="s">
        <v>621</v>
      </c>
      <c r="G176" t="s">
        <v>534</v>
      </c>
      <c r="I176">
        <v>9115</v>
      </c>
      <c r="J176" t="s">
        <v>529</v>
      </c>
      <c r="K176" t="s">
        <v>531</v>
      </c>
      <c r="L176" t="s">
        <v>530</v>
      </c>
      <c r="M176" t="s">
        <v>530</v>
      </c>
      <c r="N176" t="s">
        <v>531</v>
      </c>
      <c r="O176" t="s">
        <v>530</v>
      </c>
      <c r="P176">
        <v>3</v>
      </c>
      <c r="Q176" s="8" t="str">
        <f t="shared" si="2"/>
        <v>3531008800359115</v>
      </c>
      <c r="R176" t="s">
        <v>812</v>
      </c>
    </row>
    <row r="177" spans="1:18" x14ac:dyDescent="0.25">
      <c r="A177">
        <v>4</v>
      </c>
      <c r="B177">
        <v>1415</v>
      </c>
      <c r="C177" t="s">
        <v>527</v>
      </c>
      <c r="D177">
        <v>26710</v>
      </c>
      <c r="E177" s="8">
        <v>331700880042</v>
      </c>
      <c r="F177" t="s">
        <v>622</v>
      </c>
      <c r="G177" t="s">
        <v>545</v>
      </c>
      <c r="I177">
        <v>9100</v>
      </c>
      <c r="J177" t="s">
        <v>529</v>
      </c>
      <c r="K177" t="s">
        <v>531</v>
      </c>
      <c r="L177" t="s">
        <v>530</v>
      </c>
      <c r="M177" t="s">
        <v>530</v>
      </c>
      <c r="N177" t="s">
        <v>531</v>
      </c>
      <c r="O177" t="s">
        <v>530</v>
      </c>
      <c r="P177">
        <v>3</v>
      </c>
      <c r="Q177" s="8" t="str">
        <f t="shared" si="2"/>
        <v>3317008800429100</v>
      </c>
      <c r="R177" t="s">
        <v>812</v>
      </c>
    </row>
    <row r="178" spans="1:18" x14ac:dyDescent="0.25">
      <c r="A178">
        <v>4</v>
      </c>
      <c r="B178">
        <v>1415</v>
      </c>
      <c r="C178" t="s">
        <v>527</v>
      </c>
      <c r="D178">
        <v>26710</v>
      </c>
      <c r="E178" s="8">
        <v>331700880042</v>
      </c>
      <c r="F178" t="s">
        <v>622</v>
      </c>
      <c r="G178" t="s">
        <v>545</v>
      </c>
      <c r="I178">
        <v>9115</v>
      </c>
      <c r="J178" t="s">
        <v>529</v>
      </c>
      <c r="K178" t="s">
        <v>531</v>
      </c>
      <c r="L178" t="s">
        <v>530</v>
      </c>
      <c r="M178" t="s">
        <v>530</v>
      </c>
      <c r="N178" t="s">
        <v>531</v>
      </c>
      <c r="O178" t="s">
        <v>530</v>
      </c>
      <c r="P178">
        <v>3</v>
      </c>
      <c r="Q178" s="8" t="str">
        <f t="shared" si="2"/>
        <v>3317008800429115</v>
      </c>
      <c r="R178" t="s">
        <v>812</v>
      </c>
    </row>
    <row r="179" spans="1:18" x14ac:dyDescent="0.25">
      <c r="A179">
        <v>4</v>
      </c>
      <c r="B179">
        <v>1415</v>
      </c>
      <c r="C179" t="s">
        <v>527</v>
      </c>
      <c r="D179">
        <v>26710</v>
      </c>
      <c r="E179" s="8">
        <v>331700880042</v>
      </c>
      <c r="F179" t="s">
        <v>622</v>
      </c>
      <c r="G179" t="s">
        <v>545</v>
      </c>
      <c r="I179">
        <v>9165</v>
      </c>
      <c r="J179" t="s">
        <v>529</v>
      </c>
      <c r="K179" t="s">
        <v>531</v>
      </c>
      <c r="L179" t="s">
        <v>530</v>
      </c>
      <c r="M179" t="s">
        <v>530</v>
      </c>
      <c r="N179" t="s">
        <v>530</v>
      </c>
      <c r="O179" t="s">
        <v>531</v>
      </c>
      <c r="P179">
        <v>4</v>
      </c>
      <c r="Q179" s="8" t="str">
        <f t="shared" si="2"/>
        <v>3317008800429165</v>
      </c>
      <c r="R179" t="s">
        <v>812</v>
      </c>
    </row>
    <row r="180" spans="1:18" x14ac:dyDescent="0.25">
      <c r="A180">
        <v>4</v>
      </c>
      <c r="B180">
        <v>1415</v>
      </c>
      <c r="C180" t="s">
        <v>527</v>
      </c>
      <c r="D180">
        <v>11350</v>
      </c>
      <c r="E180" s="8">
        <v>30701998858</v>
      </c>
      <c r="F180" t="s">
        <v>564</v>
      </c>
      <c r="G180" t="s">
        <v>535</v>
      </c>
      <c r="H180" t="s">
        <v>558</v>
      </c>
      <c r="I180">
        <v>9000</v>
      </c>
      <c r="J180" t="s">
        <v>529</v>
      </c>
      <c r="K180" t="s">
        <v>530</v>
      </c>
      <c r="L180" t="s">
        <v>530</v>
      </c>
      <c r="M180" t="s">
        <v>531</v>
      </c>
      <c r="N180" t="s">
        <v>531</v>
      </c>
      <c r="O180" t="s">
        <v>530</v>
      </c>
      <c r="P180">
        <v>1</v>
      </c>
      <c r="Q180" s="8" t="str">
        <f t="shared" si="2"/>
        <v>307019988589000</v>
      </c>
      <c r="R180" t="s">
        <v>812</v>
      </c>
    </row>
    <row r="181" spans="1:18" x14ac:dyDescent="0.25">
      <c r="A181">
        <v>4</v>
      </c>
      <c r="B181">
        <v>1415</v>
      </c>
      <c r="C181" t="s">
        <v>527</v>
      </c>
      <c r="D181">
        <v>11380</v>
      </c>
      <c r="E181" s="8">
        <v>30701998080</v>
      </c>
      <c r="F181" t="s">
        <v>565</v>
      </c>
      <c r="G181" t="s">
        <v>538</v>
      </c>
      <c r="I181">
        <v>9000</v>
      </c>
      <c r="J181" t="s">
        <v>529</v>
      </c>
      <c r="K181" t="s">
        <v>530</v>
      </c>
      <c r="L181" t="s">
        <v>530</v>
      </c>
      <c r="M181" t="s">
        <v>531</v>
      </c>
      <c r="N181" t="s">
        <v>531</v>
      </c>
      <c r="O181" t="s">
        <v>530</v>
      </c>
      <c r="P181">
        <v>1</v>
      </c>
      <c r="Q181" s="8" t="str">
        <f t="shared" si="2"/>
        <v>307019980809000</v>
      </c>
      <c r="R181" t="s">
        <v>812</v>
      </c>
    </row>
    <row r="182" spans="1:18" x14ac:dyDescent="0.25">
      <c r="A182">
        <v>4</v>
      </c>
      <c r="B182">
        <v>1415</v>
      </c>
      <c r="C182" t="s">
        <v>527</v>
      </c>
      <c r="D182">
        <v>11380</v>
      </c>
      <c r="E182" s="8">
        <v>30701998080</v>
      </c>
      <c r="F182" t="s">
        <v>565</v>
      </c>
      <c r="G182" t="s">
        <v>538</v>
      </c>
      <c r="I182">
        <v>9100</v>
      </c>
      <c r="J182" t="s">
        <v>529</v>
      </c>
      <c r="K182" t="s">
        <v>531</v>
      </c>
      <c r="L182" t="s">
        <v>530</v>
      </c>
      <c r="M182" t="s">
        <v>530</v>
      </c>
      <c r="N182" t="s">
        <v>531</v>
      </c>
      <c r="O182" t="s">
        <v>530</v>
      </c>
      <c r="P182">
        <v>3</v>
      </c>
      <c r="Q182" s="8" t="str">
        <f t="shared" si="2"/>
        <v>307019980809100</v>
      </c>
      <c r="R182" t="s">
        <v>812</v>
      </c>
    </row>
    <row r="183" spans="1:18" x14ac:dyDescent="0.25">
      <c r="A183">
        <v>3</v>
      </c>
      <c r="B183">
        <v>1415</v>
      </c>
      <c r="C183" t="s">
        <v>527</v>
      </c>
      <c r="D183">
        <v>47680</v>
      </c>
      <c r="E183" s="8">
        <v>800000069771</v>
      </c>
      <c r="F183" t="s">
        <v>684</v>
      </c>
      <c r="G183" t="s">
        <v>539</v>
      </c>
      <c r="I183">
        <v>9160</v>
      </c>
      <c r="J183" t="s">
        <v>529</v>
      </c>
      <c r="K183" t="s">
        <v>531</v>
      </c>
      <c r="L183" t="s">
        <v>530</v>
      </c>
      <c r="M183" t="s">
        <v>530</v>
      </c>
      <c r="N183" t="s">
        <v>530</v>
      </c>
      <c r="O183" t="s">
        <v>531</v>
      </c>
      <c r="P183">
        <v>4</v>
      </c>
      <c r="Q183" s="8" t="str">
        <f t="shared" si="2"/>
        <v>8000000697719160</v>
      </c>
      <c r="R183" t="s">
        <v>812</v>
      </c>
    </row>
    <row r="184" spans="1:18" x14ac:dyDescent="0.25">
      <c r="A184">
        <v>1</v>
      </c>
      <c r="B184">
        <v>1415</v>
      </c>
      <c r="C184" t="s">
        <v>527</v>
      </c>
      <c r="D184">
        <v>43830</v>
      </c>
      <c r="E184" s="8">
        <v>800000056634</v>
      </c>
      <c r="F184" t="s">
        <v>685</v>
      </c>
      <c r="G184" t="s">
        <v>537</v>
      </c>
      <c r="H184" t="s">
        <v>540</v>
      </c>
      <c r="I184">
        <v>9160</v>
      </c>
      <c r="J184" t="s">
        <v>529</v>
      </c>
      <c r="K184" t="s">
        <v>531</v>
      </c>
      <c r="L184" t="s">
        <v>530</v>
      </c>
      <c r="M184" t="s">
        <v>530</v>
      </c>
      <c r="N184" t="s">
        <v>530</v>
      </c>
      <c r="O184" t="s">
        <v>531</v>
      </c>
      <c r="P184">
        <v>4</v>
      </c>
      <c r="Q184" s="8" t="str">
        <f t="shared" si="2"/>
        <v>8000000566349160</v>
      </c>
      <c r="R184" t="s">
        <v>812</v>
      </c>
    </row>
    <row r="185" spans="1:18" x14ac:dyDescent="0.25">
      <c r="A185">
        <v>4</v>
      </c>
      <c r="B185">
        <v>1415</v>
      </c>
      <c r="C185" t="s">
        <v>527</v>
      </c>
      <c r="D185">
        <v>11340</v>
      </c>
      <c r="E185" s="8">
        <v>620600997425</v>
      </c>
      <c r="F185" t="s">
        <v>566</v>
      </c>
      <c r="G185" t="s">
        <v>545</v>
      </c>
      <c r="H185" t="s">
        <v>538</v>
      </c>
      <c r="I185">
        <v>9002</v>
      </c>
      <c r="J185" t="s">
        <v>529</v>
      </c>
      <c r="K185" t="s">
        <v>530</v>
      </c>
      <c r="L185" t="s">
        <v>530</v>
      </c>
      <c r="M185" t="s">
        <v>531</v>
      </c>
      <c r="N185" t="s">
        <v>531</v>
      </c>
      <c r="O185" t="s">
        <v>530</v>
      </c>
      <c r="P185">
        <v>1</v>
      </c>
      <c r="Q185" s="8" t="str">
        <f t="shared" si="2"/>
        <v>6206009974259002</v>
      </c>
      <c r="R185" t="s">
        <v>812</v>
      </c>
    </row>
    <row r="186" spans="1:18" x14ac:dyDescent="0.25">
      <c r="A186">
        <v>4</v>
      </c>
      <c r="B186">
        <v>1415</v>
      </c>
      <c r="C186" t="s">
        <v>527</v>
      </c>
      <c r="D186">
        <v>11400</v>
      </c>
      <c r="E186" s="8">
        <v>310200997852</v>
      </c>
      <c r="F186" t="s">
        <v>395</v>
      </c>
      <c r="G186" t="s">
        <v>538</v>
      </c>
      <c r="I186">
        <v>9000</v>
      </c>
      <c r="J186" t="s">
        <v>529</v>
      </c>
      <c r="K186" t="s">
        <v>530</v>
      </c>
      <c r="L186" t="s">
        <v>530</v>
      </c>
      <c r="M186" t="s">
        <v>531</v>
      </c>
      <c r="N186" t="s">
        <v>531</v>
      </c>
      <c r="O186" t="s">
        <v>530</v>
      </c>
      <c r="P186">
        <v>1</v>
      </c>
      <c r="Q186" s="8" t="str">
        <f t="shared" si="2"/>
        <v>3102009978529000</v>
      </c>
      <c r="R186" t="s">
        <v>812</v>
      </c>
    </row>
    <row r="187" spans="1:18" x14ac:dyDescent="0.25">
      <c r="A187">
        <v>4</v>
      </c>
      <c r="B187">
        <v>1415</v>
      </c>
      <c r="C187" t="s">
        <v>527</v>
      </c>
      <c r="D187">
        <v>41630</v>
      </c>
      <c r="E187" s="8">
        <v>310200880004</v>
      </c>
      <c r="F187" t="s">
        <v>485</v>
      </c>
      <c r="G187" t="s">
        <v>545</v>
      </c>
      <c r="I187">
        <v>9100</v>
      </c>
      <c r="J187" t="s">
        <v>529</v>
      </c>
      <c r="K187" t="s">
        <v>531</v>
      </c>
      <c r="L187" t="s">
        <v>530</v>
      </c>
      <c r="M187" t="s">
        <v>530</v>
      </c>
      <c r="N187" t="s">
        <v>531</v>
      </c>
      <c r="O187" t="s">
        <v>530</v>
      </c>
      <c r="P187">
        <v>3</v>
      </c>
      <c r="Q187" s="8" t="str">
        <f t="shared" si="2"/>
        <v>3102008800049100</v>
      </c>
      <c r="R187" t="s">
        <v>812</v>
      </c>
    </row>
    <row r="188" spans="1:18" x14ac:dyDescent="0.25">
      <c r="A188">
        <v>4</v>
      </c>
      <c r="B188">
        <v>1415</v>
      </c>
      <c r="C188" t="s">
        <v>527</v>
      </c>
      <c r="D188">
        <v>41630</v>
      </c>
      <c r="E188" s="8">
        <v>310200880004</v>
      </c>
      <c r="F188" t="s">
        <v>485</v>
      </c>
      <c r="G188" t="s">
        <v>545</v>
      </c>
      <c r="I188">
        <v>9160</v>
      </c>
      <c r="J188" t="s">
        <v>529</v>
      </c>
      <c r="K188" t="s">
        <v>531</v>
      </c>
      <c r="L188" t="s">
        <v>530</v>
      </c>
      <c r="M188" t="s">
        <v>530</v>
      </c>
      <c r="N188" t="s">
        <v>530</v>
      </c>
      <c r="O188" t="s">
        <v>531</v>
      </c>
      <c r="P188">
        <v>4</v>
      </c>
      <c r="Q188" s="8" t="str">
        <f t="shared" si="2"/>
        <v>3102008800049160</v>
      </c>
      <c r="R188" t="s">
        <v>812</v>
      </c>
    </row>
    <row r="189" spans="1:18" x14ac:dyDescent="0.25">
      <c r="A189">
        <v>4</v>
      </c>
      <c r="B189">
        <v>1415</v>
      </c>
      <c r="C189" t="s">
        <v>532</v>
      </c>
      <c r="D189">
        <v>40190</v>
      </c>
      <c r="E189" s="8">
        <v>661401997756</v>
      </c>
      <c r="F189" t="s">
        <v>361</v>
      </c>
      <c r="G189" t="s">
        <v>545</v>
      </c>
      <c r="H189" t="s">
        <v>556</v>
      </c>
      <c r="I189">
        <v>9001</v>
      </c>
      <c r="J189" t="s">
        <v>529</v>
      </c>
      <c r="K189" t="s">
        <v>530</v>
      </c>
      <c r="L189" t="s">
        <v>530</v>
      </c>
      <c r="M189" t="s">
        <v>531</v>
      </c>
      <c r="N189" t="s">
        <v>531</v>
      </c>
      <c r="O189" t="s">
        <v>530</v>
      </c>
      <c r="P189">
        <v>1</v>
      </c>
      <c r="Q189" s="8" t="str">
        <f t="shared" si="2"/>
        <v>6614019977569001</v>
      </c>
      <c r="R189" t="s">
        <v>812</v>
      </c>
    </row>
    <row r="190" spans="1:18" x14ac:dyDescent="0.25">
      <c r="A190">
        <v>4</v>
      </c>
      <c r="B190">
        <v>1415</v>
      </c>
      <c r="C190" t="s">
        <v>527</v>
      </c>
      <c r="D190">
        <v>28330</v>
      </c>
      <c r="E190" s="8">
        <v>353100997023</v>
      </c>
      <c r="F190" t="s">
        <v>623</v>
      </c>
      <c r="G190" t="s">
        <v>562</v>
      </c>
      <c r="I190">
        <v>9100</v>
      </c>
      <c r="J190" t="s">
        <v>529</v>
      </c>
      <c r="K190" t="s">
        <v>531</v>
      </c>
      <c r="L190" t="s">
        <v>530</v>
      </c>
      <c r="M190" t="s">
        <v>530</v>
      </c>
      <c r="N190" t="s">
        <v>531</v>
      </c>
      <c r="O190" t="s">
        <v>530</v>
      </c>
      <c r="P190">
        <v>3</v>
      </c>
      <c r="Q190" s="8" t="str">
        <f t="shared" si="2"/>
        <v>3531009970239100</v>
      </c>
      <c r="R190" t="s">
        <v>812</v>
      </c>
    </row>
    <row r="191" spans="1:18" x14ac:dyDescent="0.25">
      <c r="A191">
        <v>4</v>
      </c>
      <c r="B191">
        <v>1415</v>
      </c>
      <c r="C191" t="s">
        <v>527</v>
      </c>
      <c r="D191">
        <v>28330</v>
      </c>
      <c r="E191" s="8">
        <v>353100997023</v>
      </c>
      <c r="F191" t="s">
        <v>623</v>
      </c>
      <c r="G191" t="s">
        <v>562</v>
      </c>
      <c r="I191">
        <v>9115</v>
      </c>
      <c r="J191" t="s">
        <v>529</v>
      </c>
      <c r="K191" t="s">
        <v>531</v>
      </c>
      <c r="L191" t="s">
        <v>530</v>
      </c>
      <c r="M191" t="s">
        <v>530</v>
      </c>
      <c r="N191" t="s">
        <v>531</v>
      </c>
      <c r="O191" t="s">
        <v>530</v>
      </c>
      <c r="P191">
        <v>3</v>
      </c>
      <c r="Q191" s="8" t="str">
        <f t="shared" si="2"/>
        <v>3531009970239115</v>
      </c>
      <c r="R191" t="s">
        <v>812</v>
      </c>
    </row>
    <row r="192" spans="1:18" x14ac:dyDescent="0.25">
      <c r="A192">
        <v>4</v>
      </c>
      <c r="B192">
        <v>1415</v>
      </c>
      <c r="C192" t="s">
        <v>527</v>
      </c>
      <c r="D192">
        <v>28330</v>
      </c>
      <c r="E192" s="8">
        <v>353100997023</v>
      </c>
      <c r="F192" t="s">
        <v>623</v>
      </c>
      <c r="G192" t="s">
        <v>562</v>
      </c>
      <c r="I192">
        <v>9165</v>
      </c>
      <c r="J192" t="s">
        <v>529</v>
      </c>
      <c r="K192" t="s">
        <v>531</v>
      </c>
      <c r="L192" t="s">
        <v>530</v>
      </c>
      <c r="M192" t="s">
        <v>530</v>
      </c>
      <c r="N192" t="s">
        <v>530</v>
      </c>
      <c r="O192" t="s">
        <v>531</v>
      </c>
      <c r="P192">
        <v>4</v>
      </c>
      <c r="Q192" s="8" t="str">
        <f t="shared" si="2"/>
        <v>3531009970239165</v>
      </c>
      <c r="R192" t="s">
        <v>812</v>
      </c>
    </row>
    <row r="193" spans="1:18" x14ac:dyDescent="0.25">
      <c r="A193">
        <v>3</v>
      </c>
      <c r="B193">
        <v>1415</v>
      </c>
      <c r="C193" t="s">
        <v>527</v>
      </c>
      <c r="D193">
        <v>43210</v>
      </c>
      <c r="E193" s="8">
        <v>261301880004</v>
      </c>
      <c r="F193" t="s">
        <v>686</v>
      </c>
      <c r="G193" t="s">
        <v>562</v>
      </c>
      <c r="I193">
        <v>9165</v>
      </c>
      <c r="J193" t="s">
        <v>529</v>
      </c>
      <c r="K193" t="s">
        <v>531</v>
      </c>
      <c r="L193" t="s">
        <v>530</v>
      </c>
      <c r="M193" t="s">
        <v>530</v>
      </c>
      <c r="N193" t="s">
        <v>530</v>
      </c>
      <c r="O193" t="s">
        <v>531</v>
      </c>
      <c r="P193">
        <v>4</v>
      </c>
      <c r="Q193" s="8" t="str">
        <f t="shared" si="2"/>
        <v>2613018800049165</v>
      </c>
      <c r="R193" t="s">
        <v>812</v>
      </c>
    </row>
    <row r="194" spans="1:18" x14ac:dyDescent="0.25">
      <c r="A194">
        <v>3</v>
      </c>
      <c r="B194">
        <v>1415</v>
      </c>
      <c r="C194" t="s">
        <v>527</v>
      </c>
      <c r="D194">
        <v>30550</v>
      </c>
      <c r="E194" s="8">
        <v>310400880008</v>
      </c>
      <c r="F194" t="s">
        <v>482</v>
      </c>
      <c r="G194" t="s">
        <v>558</v>
      </c>
      <c r="I194">
        <v>9100</v>
      </c>
      <c r="J194" t="s">
        <v>529</v>
      </c>
      <c r="K194" t="s">
        <v>531</v>
      </c>
      <c r="L194" t="s">
        <v>530</v>
      </c>
      <c r="M194" t="s">
        <v>530</v>
      </c>
      <c r="N194" t="s">
        <v>531</v>
      </c>
      <c r="O194" t="s">
        <v>530</v>
      </c>
      <c r="P194">
        <v>3</v>
      </c>
      <c r="Q194" s="8" t="str">
        <f t="shared" si="2"/>
        <v>3104008800089100</v>
      </c>
      <c r="R194" t="s">
        <v>812</v>
      </c>
    </row>
    <row r="195" spans="1:18" x14ac:dyDescent="0.25">
      <c r="A195">
        <v>3</v>
      </c>
      <c r="B195">
        <v>1415</v>
      </c>
      <c r="C195" t="s">
        <v>527</v>
      </c>
      <c r="D195">
        <v>30550</v>
      </c>
      <c r="E195" s="8">
        <v>310400880008</v>
      </c>
      <c r="F195" t="s">
        <v>482</v>
      </c>
      <c r="G195" t="s">
        <v>558</v>
      </c>
      <c r="I195">
        <v>9160</v>
      </c>
      <c r="J195" t="s">
        <v>529</v>
      </c>
      <c r="K195" t="s">
        <v>531</v>
      </c>
      <c r="L195" t="s">
        <v>530</v>
      </c>
      <c r="M195" t="s">
        <v>530</v>
      </c>
      <c r="N195" t="s">
        <v>530</v>
      </c>
      <c r="O195" t="s">
        <v>531</v>
      </c>
      <c r="P195">
        <v>4</v>
      </c>
      <c r="Q195" s="8" t="str">
        <f t="shared" si="2"/>
        <v>3104008800089160</v>
      </c>
      <c r="R195" t="s">
        <v>812</v>
      </c>
    </row>
    <row r="196" spans="1:18" x14ac:dyDescent="0.25">
      <c r="A196">
        <v>4</v>
      </c>
      <c r="B196">
        <v>1415</v>
      </c>
      <c r="C196" t="s">
        <v>527</v>
      </c>
      <c r="D196">
        <v>45770</v>
      </c>
      <c r="E196" s="8">
        <v>800000059939</v>
      </c>
      <c r="F196" t="s">
        <v>624</v>
      </c>
      <c r="G196" t="s">
        <v>528</v>
      </c>
      <c r="I196">
        <v>9100</v>
      </c>
      <c r="J196" t="s">
        <v>529</v>
      </c>
      <c r="K196" t="s">
        <v>531</v>
      </c>
      <c r="L196" t="s">
        <v>530</v>
      </c>
      <c r="M196" t="s">
        <v>530</v>
      </c>
      <c r="N196" t="s">
        <v>531</v>
      </c>
      <c r="O196" t="s">
        <v>530</v>
      </c>
      <c r="P196">
        <v>3</v>
      </c>
      <c r="Q196" s="8" t="str">
        <f t="shared" ref="Q196:Q259" si="3">CONCATENATE(E196,I196)</f>
        <v>8000000599399100</v>
      </c>
      <c r="R196" t="s">
        <v>812</v>
      </c>
    </row>
    <row r="197" spans="1:18" x14ac:dyDescent="0.25">
      <c r="A197">
        <v>7</v>
      </c>
      <c r="B197">
        <v>1415</v>
      </c>
      <c r="C197" t="s">
        <v>527</v>
      </c>
      <c r="D197">
        <v>0</v>
      </c>
      <c r="E197" s="8">
        <v>580507060000</v>
      </c>
      <c r="F197" t="s">
        <v>625</v>
      </c>
      <c r="G197" t="s">
        <v>542</v>
      </c>
      <c r="I197">
        <v>9100</v>
      </c>
      <c r="J197" t="s">
        <v>529</v>
      </c>
      <c r="K197" t="s">
        <v>531</v>
      </c>
      <c r="L197" t="s">
        <v>530</v>
      </c>
      <c r="M197" t="s">
        <v>530</v>
      </c>
      <c r="N197" t="s">
        <v>531</v>
      </c>
      <c r="O197" t="s">
        <v>530</v>
      </c>
      <c r="P197">
        <v>3</v>
      </c>
      <c r="Q197" s="8" t="str">
        <f t="shared" si="3"/>
        <v>5805070600009100</v>
      </c>
      <c r="R197" t="s">
        <v>812</v>
      </c>
    </row>
    <row r="198" spans="1:18" x14ac:dyDescent="0.25">
      <c r="A198">
        <v>7</v>
      </c>
      <c r="B198">
        <v>1415</v>
      </c>
      <c r="C198" t="s">
        <v>527</v>
      </c>
      <c r="D198">
        <v>0</v>
      </c>
      <c r="E198" s="8">
        <v>580507060000</v>
      </c>
      <c r="F198" t="s">
        <v>625</v>
      </c>
      <c r="G198" t="s">
        <v>542</v>
      </c>
      <c r="I198">
        <v>9115</v>
      </c>
      <c r="J198" t="s">
        <v>529</v>
      </c>
      <c r="K198" t="s">
        <v>531</v>
      </c>
      <c r="L198" t="s">
        <v>530</v>
      </c>
      <c r="M198" t="s">
        <v>530</v>
      </c>
      <c r="N198" t="s">
        <v>531</v>
      </c>
      <c r="O198" t="s">
        <v>530</v>
      </c>
      <c r="P198">
        <v>3</v>
      </c>
      <c r="Q198" s="8" t="str">
        <f t="shared" si="3"/>
        <v>5805070600009115</v>
      </c>
      <c r="R198" t="s">
        <v>812</v>
      </c>
    </row>
    <row r="199" spans="1:18" x14ac:dyDescent="0.25">
      <c r="A199">
        <v>7</v>
      </c>
      <c r="B199">
        <v>1415</v>
      </c>
      <c r="C199" t="s">
        <v>527</v>
      </c>
      <c r="D199">
        <v>0</v>
      </c>
      <c r="E199" s="8">
        <v>580507060000</v>
      </c>
      <c r="F199" t="s">
        <v>625</v>
      </c>
      <c r="G199" t="s">
        <v>542</v>
      </c>
      <c r="I199">
        <v>9165</v>
      </c>
      <c r="J199" t="s">
        <v>529</v>
      </c>
      <c r="K199" t="s">
        <v>531</v>
      </c>
      <c r="L199" t="s">
        <v>530</v>
      </c>
      <c r="M199" t="s">
        <v>530</v>
      </c>
      <c r="N199" t="s">
        <v>530</v>
      </c>
      <c r="O199" t="s">
        <v>531</v>
      </c>
      <c r="P199">
        <v>4</v>
      </c>
      <c r="Q199" s="8" t="str">
        <f t="shared" si="3"/>
        <v>5805070600009165</v>
      </c>
      <c r="R199" t="s">
        <v>812</v>
      </c>
    </row>
    <row r="200" spans="1:18" x14ac:dyDescent="0.25">
      <c r="A200">
        <v>4</v>
      </c>
      <c r="B200">
        <v>1415</v>
      </c>
      <c r="C200" t="s">
        <v>527</v>
      </c>
      <c r="D200">
        <v>25600</v>
      </c>
      <c r="E200" s="8">
        <v>310200880027</v>
      </c>
      <c r="F200" t="s">
        <v>687</v>
      </c>
      <c r="G200" t="s">
        <v>547</v>
      </c>
      <c r="H200" t="s">
        <v>539</v>
      </c>
      <c r="I200">
        <v>9160</v>
      </c>
      <c r="J200" t="s">
        <v>529</v>
      </c>
      <c r="K200" t="s">
        <v>531</v>
      </c>
      <c r="L200" t="s">
        <v>530</v>
      </c>
      <c r="M200" t="s">
        <v>530</v>
      </c>
      <c r="N200" t="s">
        <v>530</v>
      </c>
      <c r="O200" t="s">
        <v>531</v>
      </c>
      <c r="P200">
        <v>4</v>
      </c>
      <c r="Q200" s="8" t="str">
        <f t="shared" si="3"/>
        <v>3102008800279160</v>
      </c>
      <c r="R200" t="s">
        <v>812</v>
      </c>
    </row>
    <row r="201" spans="1:18" x14ac:dyDescent="0.25">
      <c r="A201">
        <v>7</v>
      </c>
      <c r="B201">
        <v>1415</v>
      </c>
      <c r="C201" t="s">
        <v>527</v>
      </c>
      <c r="D201">
        <v>0</v>
      </c>
      <c r="E201" s="8">
        <v>571000010000</v>
      </c>
      <c r="F201" t="s">
        <v>626</v>
      </c>
      <c r="G201" t="s">
        <v>544</v>
      </c>
      <c r="H201" t="s">
        <v>538</v>
      </c>
      <c r="I201">
        <v>9115</v>
      </c>
      <c r="J201" t="s">
        <v>529</v>
      </c>
      <c r="K201" t="s">
        <v>531</v>
      </c>
      <c r="L201" t="s">
        <v>530</v>
      </c>
      <c r="M201" t="s">
        <v>530</v>
      </c>
      <c r="N201" t="s">
        <v>531</v>
      </c>
      <c r="O201" t="s">
        <v>530</v>
      </c>
      <c r="P201">
        <v>3</v>
      </c>
      <c r="Q201" s="8" t="str">
        <f t="shared" si="3"/>
        <v>5710000100009115</v>
      </c>
      <c r="R201" t="s">
        <v>812</v>
      </c>
    </row>
    <row r="202" spans="1:18" x14ac:dyDescent="0.25">
      <c r="A202">
        <v>12</v>
      </c>
      <c r="B202">
        <v>1415</v>
      </c>
      <c r="C202" t="s">
        <v>527</v>
      </c>
      <c r="D202">
        <v>13010</v>
      </c>
      <c r="E202" s="8">
        <v>400400880021</v>
      </c>
      <c r="F202" t="s">
        <v>688</v>
      </c>
      <c r="G202" t="s">
        <v>528</v>
      </c>
      <c r="H202" t="s">
        <v>556</v>
      </c>
      <c r="I202">
        <v>9165</v>
      </c>
      <c r="J202" t="s">
        <v>529</v>
      </c>
      <c r="K202" t="s">
        <v>531</v>
      </c>
      <c r="L202" t="s">
        <v>530</v>
      </c>
      <c r="M202" t="s">
        <v>530</v>
      </c>
      <c r="N202" t="s">
        <v>530</v>
      </c>
      <c r="O202" t="s">
        <v>531</v>
      </c>
      <c r="P202">
        <v>4</v>
      </c>
      <c r="Q202" s="8" t="str">
        <f t="shared" si="3"/>
        <v>4004008800219165</v>
      </c>
      <c r="R202" t="s">
        <v>812</v>
      </c>
    </row>
    <row r="203" spans="1:18" x14ac:dyDescent="0.25">
      <c r="A203">
        <v>4</v>
      </c>
      <c r="B203">
        <v>1415</v>
      </c>
      <c r="C203" t="s">
        <v>527</v>
      </c>
      <c r="D203">
        <v>29170</v>
      </c>
      <c r="E203" s="8">
        <v>530202880012</v>
      </c>
      <c r="F203" t="s">
        <v>567</v>
      </c>
      <c r="G203" t="s">
        <v>545</v>
      </c>
      <c r="H203" t="s">
        <v>538</v>
      </c>
      <c r="I203">
        <v>9000</v>
      </c>
      <c r="J203" t="s">
        <v>529</v>
      </c>
      <c r="K203" t="s">
        <v>530</v>
      </c>
      <c r="L203" t="s">
        <v>530</v>
      </c>
      <c r="M203" t="s">
        <v>531</v>
      </c>
      <c r="N203" t="s">
        <v>531</v>
      </c>
      <c r="O203" t="s">
        <v>530</v>
      </c>
      <c r="P203">
        <v>1</v>
      </c>
      <c r="Q203" s="8" t="str">
        <f t="shared" si="3"/>
        <v>5302028800129000</v>
      </c>
      <c r="R203" t="s">
        <v>812</v>
      </c>
    </row>
    <row r="204" spans="1:18" x14ac:dyDescent="0.25">
      <c r="A204">
        <v>4</v>
      </c>
      <c r="B204">
        <v>1415</v>
      </c>
      <c r="C204" t="s">
        <v>527</v>
      </c>
      <c r="D204">
        <v>29170</v>
      </c>
      <c r="E204" s="8">
        <v>530202880012</v>
      </c>
      <c r="F204" t="s">
        <v>567</v>
      </c>
      <c r="G204" t="s">
        <v>545</v>
      </c>
      <c r="H204" t="s">
        <v>538</v>
      </c>
      <c r="I204">
        <v>9160</v>
      </c>
      <c r="J204" t="s">
        <v>529</v>
      </c>
      <c r="K204" t="s">
        <v>531</v>
      </c>
      <c r="L204" t="s">
        <v>530</v>
      </c>
      <c r="M204" t="s">
        <v>530</v>
      </c>
      <c r="N204" t="s">
        <v>530</v>
      </c>
      <c r="O204" t="s">
        <v>531</v>
      </c>
      <c r="P204">
        <v>4</v>
      </c>
      <c r="Q204" s="8" t="str">
        <f t="shared" si="3"/>
        <v>5302028800129160</v>
      </c>
      <c r="R204" t="s">
        <v>812</v>
      </c>
    </row>
    <row r="205" spans="1:18" x14ac:dyDescent="0.25">
      <c r="A205">
        <v>4</v>
      </c>
      <c r="B205">
        <v>1415</v>
      </c>
      <c r="C205" t="s">
        <v>527</v>
      </c>
      <c r="D205">
        <v>11600</v>
      </c>
      <c r="E205" s="8">
        <v>280215880017</v>
      </c>
      <c r="F205" t="s">
        <v>627</v>
      </c>
      <c r="G205" t="s">
        <v>556</v>
      </c>
      <c r="I205">
        <v>9100</v>
      </c>
      <c r="J205" t="s">
        <v>529</v>
      </c>
      <c r="K205" t="s">
        <v>531</v>
      </c>
      <c r="L205" t="s">
        <v>530</v>
      </c>
      <c r="M205" t="s">
        <v>530</v>
      </c>
      <c r="N205" t="s">
        <v>531</v>
      </c>
      <c r="O205" t="s">
        <v>530</v>
      </c>
      <c r="P205">
        <v>3</v>
      </c>
      <c r="Q205" s="8" t="str">
        <f t="shared" si="3"/>
        <v>2802158800179100</v>
      </c>
      <c r="R205" t="s">
        <v>812</v>
      </c>
    </row>
    <row r="206" spans="1:18" x14ac:dyDescent="0.25">
      <c r="A206">
        <v>4</v>
      </c>
      <c r="B206">
        <v>1415</v>
      </c>
      <c r="C206" t="s">
        <v>527</v>
      </c>
      <c r="D206">
        <v>11600</v>
      </c>
      <c r="E206" s="8">
        <v>280215880017</v>
      </c>
      <c r="F206" t="s">
        <v>627</v>
      </c>
      <c r="G206" t="s">
        <v>556</v>
      </c>
      <c r="I206">
        <v>9115</v>
      </c>
      <c r="J206" t="s">
        <v>529</v>
      </c>
      <c r="K206" t="s">
        <v>531</v>
      </c>
      <c r="L206" t="s">
        <v>530</v>
      </c>
      <c r="M206" t="s">
        <v>530</v>
      </c>
      <c r="N206" t="s">
        <v>531</v>
      </c>
      <c r="O206" t="s">
        <v>530</v>
      </c>
      <c r="P206">
        <v>3</v>
      </c>
      <c r="Q206" s="8" t="str">
        <f t="shared" si="3"/>
        <v>2802158800179115</v>
      </c>
      <c r="R206" t="s">
        <v>812</v>
      </c>
    </row>
    <row r="207" spans="1:18" x14ac:dyDescent="0.25">
      <c r="A207">
        <v>4</v>
      </c>
      <c r="B207">
        <v>1415</v>
      </c>
      <c r="C207" t="s">
        <v>527</v>
      </c>
      <c r="D207">
        <v>11600</v>
      </c>
      <c r="E207" s="8">
        <v>280215880017</v>
      </c>
      <c r="F207" t="s">
        <v>627</v>
      </c>
      <c r="G207" t="s">
        <v>556</v>
      </c>
      <c r="I207">
        <v>9160</v>
      </c>
      <c r="J207" t="s">
        <v>529</v>
      </c>
      <c r="K207" t="s">
        <v>531</v>
      </c>
      <c r="L207" t="s">
        <v>530</v>
      </c>
      <c r="M207" t="s">
        <v>530</v>
      </c>
      <c r="N207" t="s">
        <v>530</v>
      </c>
      <c r="O207" t="s">
        <v>531</v>
      </c>
      <c r="P207">
        <v>4</v>
      </c>
      <c r="Q207" s="8" t="str">
        <f t="shared" si="3"/>
        <v>2802158800179160</v>
      </c>
      <c r="R207" t="s">
        <v>812</v>
      </c>
    </row>
    <row r="208" spans="1:18" x14ac:dyDescent="0.25">
      <c r="A208">
        <v>4</v>
      </c>
      <c r="B208">
        <v>1415</v>
      </c>
      <c r="C208" t="s">
        <v>532</v>
      </c>
      <c r="D208">
        <v>21680</v>
      </c>
      <c r="E208" s="8">
        <v>280502996642</v>
      </c>
      <c r="F208" t="s">
        <v>568</v>
      </c>
      <c r="G208" t="s">
        <v>547</v>
      </c>
      <c r="H208" t="s">
        <v>558</v>
      </c>
      <c r="I208">
        <v>9000</v>
      </c>
      <c r="J208" t="s">
        <v>529</v>
      </c>
      <c r="K208" t="s">
        <v>530</v>
      </c>
      <c r="L208" t="s">
        <v>530</v>
      </c>
      <c r="M208" t="s">
        <v>531</v>
      </c>
      <c r="N208" t="s">
        <v>531</v>
      </c>
      <c r="O208" t="s">
        <v>530</v>
      </c>
      <c r="P208">
        <v>1</v>
      </c>
      <c r="Q208" s="8" t="str">
        <f t="shared" si="3"/>
        <v>2805029966429000</v>
      </c>
      <c r="R208" t="s">
        <v>812</v>
      </c>
    </row>
    <row r="209" spans="1:18" x14ac:dyDescent="0.25">
      <c r="A209">
        <v>4</v>
      </c>
      <c r="B209">
        <v>1415</v>
      </c>
      <c r="C209" t="s">
        <v>532</v>
      </c>
      <c r="D209">
        <v>21680</v>
      </c>
      <c r="E209" s="8">
        <v>280502996642</v>
      </c>
      <c r="F209" t="s">
        <v>568</v>
      </c>
      <c r="G209" t="s">
        <v>547</v>
      </c>
      <c r="H209" t="s">
        <v>558</v>
      </c>
      <c r="I209">
        <v>9021</v>
      </c>
      <c r="J209" t="s">
        <v>529</v>
      </c>
      <c r="K209" t="s">
        <v>530</v>
      </c>
      <c r="L209" t="s">
        <v>530</v>
      </c>
      <c r="M209" t="s">
        <v>531</v>
      </c>
      <c r="N209" t="s">
        <v>531</v>
      </c>
      <c r="O209" t="s">
        <v>530</v>
      </c>
      <c r="P209">
        <v>1</v>
      </c>
      <c r="Q209" s="8" t="str">
        <f t="shared" si="3"/>
        <v>2805029966429021</v>
      </c>
      <c r="R209" t="s">
        <v>812</v>
      </c>
    </row>
    <row r="210" spans="1:18" x14ac:dyDescent="0.25">
      <c r="A210">
        <v>4</v>
      </c>
      <c r="B210">
        <v>1415</v>
      </c>
      <c r="C210" t="s">
        <v>527</v>
      </c>
      <c r="D210">
        <v>11440</v>
      </c>
      <c r="E210" s="8">
        <v>131701999086</v>
      </c>
      <c r="F210" t="s">
        <v>415</v>
      </c>
      <c r="G210" t="s">
        <v>545</v>
      </c>
      <c r="I210">
        <v>9000</v>
      </c>
      <c r="J210" t="s">
        <v>529</v>
      </c>
      <c r="K210" t="s">
        <v>530</v>
      </c>
      <c r="L210" t="s">
        <v>530</v>
      </c>
      <c r="M210" t="s">
        <v>531</v>
      </c>
      <c r="N210" t="s">
        <v>531</v>
      </c>
      <c r="O210" t="s">
        <v>530</v>
      </c>
      <c r="P210">
        <v>1</v>
      </c>
      <c r="Q210" s="8" t="str">
        <f t="shared" si="3"/>
        <v>1317019990869000</v>
      </c>
      <c r="R210" t="s">
        <v>812</v>
      </c>
    </row>
    <row r="211" spans="1:18" x14ac:dyDescent="0.25">
      <c r="A211">
        <v>4</v>
      </c>
      <c r="B211">
        <v>1415</v>
      </c>
      <c r="C211" t="s">
        <v>527</v>
      </c>
      <c r="D211">
        <v>11440</v>
      </c>
      <c r="E211" s="8">
        <v>131701999086</v>
      </c>
      <c r="F211" t="s">
        <v>415</v>
      </c>
      <c r="G211" t="s">
        <v>545</v>
      </c>
      <c r="I211">
        <v>9001</v>
      </c>
      <c r="J211" t="s">
        <v>529</v>
      </c>
      <c r="K211" t="s">
        <v>530</v>
      </c>
      <c r="L211" t="s">
        <v>530</v>
      </c>
      <c r="M211" t="s">
        <v>531</v>
      </c>
      <c r="N211" t="s">
        <v>531</v>
      </c>
      <c r="O211" t="s">
        <v>530</v>
      </c>
      <c r="P211">
        <v>1</v>
      </c>
      <c r="Q211" s="8" t="str">
        <f t="shared" si="3"/>
        <v>1317019990869001</v>
      </c>
      <c r="R211" t="s">
        <v>812</v>
      </c>
    </row>
    <row r="212" spans="1:18" x14ac:dyDescent="0.25">
      <c r="A212">
        <v>4</v>
      </c>
      <c r="B212">
        <v>1415</v>
      </c>
      <c r="C212" t="s">
        <v>532</v>
      </c>
      <c r="D212">
        <v>22460</v>
      </c>
      <c r="E212" s="8">
        <v>580801997261</v>
      </c>
      <c r="F212" t="s">
        <v>366</v>
      </c>
      <c r="G212" t="s">
        <v>563</v>
      </c>
      <c r="I212">
        <v>9000</v>
      </c>
      <c r="J212" t="s">
        <v>529</v>
      </c>
      <c r="K212" t="s">
        <v>530</v>
      </c>
      <c r="L212" t="s">
        <v>530</v>
      </c>
      <c r="M212" t="s">
        <v>531</v>
      </c>
      <c r="N212" t="s">
        <v>531</v>
      </c>
      <c r="O212" t="s">
        <v>530</v>
      </c>
      <c r="P212">
        <v>1</v>
      </c>
      <c r="Q212" s="8" t="str">
        <f t="shared" si="3"/>
        <v>5808019972619000</v>
      </c>
      <c r="R212" t="s">
        <v>812</v>
      </c>
    </row>
    <row r="213" spans="1:18" x14ac:dyDescent="0.25">
      <c r="A213">
        <v>4</v>
      </c>
      <c r="B213">
        <v>1415</v>
      </c>
      <c r="C213" t="s">
        <v>532</v>
      </c>
      <c r="D213">
        <v>22460</v>
      </c>
      <c r="E213" s="8">
        <v>580801997261</v>
      </c>
      <c r="F213" t="s">
        <v>366</v>
      </c>
      <c r="G213" t="s">
        <v>563</v>
      </c>
      <c r="I213">
        <v>9100</v>
      </c>
      <c r="J213" t="s">
        <v>529</v>
      </c>
      <c r="K213" t="s">
        <v>531</v>
      </c>
      <c r="L213" t="s">
        <v>530</v>
      </c>
      <c r="M213" t="s">
        <v>530</v>
      </c>
      <c r="N213" t="s">
        <v>531</v>
      </c>
      <c r="O213" t="s">
        <v>530</v>
      </c>
      <c r="P213">
        <v>3</v>
      </c>
      <c r="Q213" s="8" t="str">
        <f t="shared" si="3"/>
        <v>5808019972619100</v>
      </c>
      <c r="R213" t="s">
        <v>812</v>
      </c>
    </row>
    <row r="214" spans="1:18" x14ac:dyDescent="0.25">
      <c r="A214">
        <v>4</v>
      </c>
      <c r="B214">
        <v>1415</v>
      </c>
      <c r="C214" t="s">
        <v>532</v>
      </c>
      <c r="D214">
        <v>22460</v>
      </c>
      <c r="E214" s="8">
        <v>580801997261</v>
      </c>
      <c r="F214" t="s">
        <v>366</v>
      </c>
      <c r="G214" t="s">
        <v>563</v>
      </c>
      <c r="I214">
        <v>9160</v>
      </c>
      <c r="J214" t="s">
        <v>529</v>
      </c>
      <c r="K214" t="s">
        <v>531</v>
      </c>
      <c r="L214" t="s">
        <v>530</v>
      </c>
      <c r="M214" t="s">
        <v>530</v>
      </c>
      <c r="N214" t="s">
        <v>530</v>
      </c>
      <c r="O214" t="s">
        <v>531</v>
      </c>
      <c r="P214">
        <v>4</v>
      </c>
      <c r="Q214" s="8" t="str">
        <f t="shared" si="3"/>
        <v>5808019972619160</v>
      </c>
      <c r="R214" t="s">
        <v>812</v>
      </c>
    </row>
    <row r="215" spans="1:18" x14ac:dyDescent="0.25">
      <c r="A215">
        <v>4</v>
      </c>
      <c r="B215">
        <v>1415</v>
      </c>
      <c r="C215" t="s">
        <v>532</v>
      </c>
      <c r="D215">
        <v>22460</v>
      </c>
      <c r="E215" s="8">
        <v>580801997261</v>
      </c>
      <c r="F215" t="s">
        <v>366</v>
      </c>
      <c r="G215" t="s">
        <v>563</v>
      </c>
      <c r="I215">
        <v>9165</v>
      </c>
      <c r="J215" t="s">
        <v>529</v>
      </c>
      <c r="K215" t="s">
        <v>531</v>
      </c>
      <c r="L215" t="s">
        <v>530</v>
      </c>
      <c r="M215" t="s">
        <v>530</v>
      </c>
      <c r="N215" t="s">
        <v>530</v>
      </c>
      <c r="O215" t="s">
        <v>531</v>
      </c>
      <c r="P215">
        <v>4</v>
      </c>
      <c r="Q215" s="8" t="str">
        <f t="shared" si="3"/>
        <v>5808019972619165</v>
      </c>
      <c r="R215" t="s">
        <v>812</v>
      </c>
    </row>
    <row r="216" spans="1:18" x14ac:dyDescent="0.25">
      <c r="A216">
        <v>4</v>
      </c>
      <c r="B216">
        <v>1415</v>
      </c>
      <c r="C216" t="s">
        <v>527</v>
      </c>
      <c r="D216">
        <v>14030</v>
      </c>
      <c r="E216" s="8">
        <v>331300998049</v>
      </c>
      <c r="F216" t="s">
        <v>386</v>
      </c>
      <c r="G216" t="s">
        <v>537</v>
      </c>
      <c r="H216" t="s">
        <v>563</v>
      </c>
      <c r="I216">
        <v>9160</v>
      </c>
      <c r="J216" t="s">
        <v>529</v>
      </c>
      <c r="K216" t="s">
        <v>531</v>
      </c>
      <c r="L216" t="s">
        <v>530</v>
      </c>
      <c r="M216" t="s">
        <v>530</v>
      </c>
      <c r="N216" t="s">
        <v>530</v>
      </c>
      <c r="O216" t="s">
        <v>531</v>
      </c>
      <c r="P216">
        <v>4</v>
      </c>
      <c r="Q216" s="8" t="str">
        <f t="shared" si="3"/>
        <v>3313009980499160</v>
      </c>
      <c r="R216" t="s">
        <v>812</v>
      </c>
    </row>
    <row r="217" spans="1:18" x14ac:dyDescent="0.25">
      <c r="A217">
        <v>4</v>
      </c>
      <c r="B217">
        <v>1415</v>
      </c>
      <c r="C217" t="s">
        <v>527</v>
      </c>
      <c r="D217">
        <v>11520</v>
      </c>
      <c r="E217" s="8">
        <v>190301880018</v>
      </c>
      <c r="F217" t="s">
        <v>689</v>
      </c>
      <c r="G217" t="s">
        <v>535</v>
      </c>
      <c r="H217" t="s">
        <v>538</v>
      </c>
      <c r="I217">
        <v>9160</v>
      </c>
      <c r="J217" t="s">
        <v>529</v>
      </c>
      <c r="K217" t="s">
        <v>531</v>
      </c>
      <c r="L217" t="s">
        <v>530</v>
      </c>
      <c r="M217" t="s">
        <v>530</v>
      </c>
      <c r="N217" t="s">
        <v>530</v>
      </c>
      <c r="O217" t="s">
        <v>531</v>
      </c>
      <c r="P217">
        <v>4</v>
      </c>
      <c r="Q217" s="8" t="str">
        <f t="shared" si="3"/>
        <v>1903018800189160</v>
      </c>
      <c r="R217" t="s">
        <v>812</v>
      </c>
    </row>
    <row r="218" spans="1:18" x14ac:dyDescent="0.25">
      <c r="A218">
        <v>4</v>
      </c>
      <c r="B218">
        <v>1415</v>
      </c>
      <c r="C218" t="s">
        <v>527</v>
      </c>
      <c r="D218">
        <v>11510</v>
      </c>
      <c r="E218" s="8">
        <v>10802880007</v>
      </c>
      <c r="F218" t="s">
        <v>493</v>
      </c>
      <c r="G218" t="s">
        <v>534</v>
      </c>
      <c r="I218">
        <v>9100</v>
      </c>
      <c r="J218" t="s">
        <v>529</v>
      </c>
      <c r="K218" t="s">
        <v>531</v>
      </c>
      <c r="L218" t="s">
        <v>530</v>
      </c>
      <c r="M218" t="s">
        <v>530</v>
      </c>
      <c r="N218" t="s">
        <v>531</v>
      </c>
      <c r="O218" t="s">
        <v>530</v>
      </c>
      <c r="P218">
        <v>3</v>
      </c>
      <c r="Q218" s="8" t="str">
        <f t="shared" si="3"/>
        <v>108028800079100</v>
      </c>
      <c r="R218" t="s">
        <v>812</v>
      </c>
    </row>
    <row r="219" spans="1:18" x14ac:dyDescent="0.25">
      <c r="A219">
        <v>4</v>
      </c>
      <c r="B219">
        <v>1415</v>
      </c>
      <c r="C219" t="s">
        <v>527</v>
      </c>
      <c r="D219">
        <v>11510</v>
      </c>
      <c r="E219" s="8">
        <v>10802880007</v>
      </c>
      <c r="F219" t="s">
        <v>493</v>
      </c>
      <c r="G219" t="s">
        <v>534</v>
      </c>
      <c r="I219">
        <v>9101</v>
      </c>
      <c r="J219" t="s">
        <v>529</v>
      </c>
      <c r="K219" t="s">
        <v>531</v>
      </c>
      <c r="L219" t="s">
        <v>530</v>
      </c>
      <c r="M219" t="s">
        <v>530</v>
      </c>
      <c r="N219" t="s">
        <v>531</v>
      </c>
      <c r="O219" t="s">
        <v>530</v>
      </c>
      <c r="P219">
        <v>3</v>
      </c>
      <c r="Q219" s="8" t="str">
        <f t="shared" si="3"/>
        <v>108028800079101</v>
      </c>
      <c r="R219" t="s">
        <v>812</v>
      </c>
    </row>
    <row r="220" spans="1:18" x14ac:dyDescent="0.25">
      <c r="A220">
        <v>4</v>
      </c>
      <c r="B220">
        <v>1415</v>
      </c>
      <c r="C220" t="s">
        <v>527</v>
      </c>
      <c r="D220">
        <v>11510</v>
      </c>
      <c r="E220" s="8">
        <v>10802880007</v>
      </c>
      <c r="F220" t="s">
        <v>493</v>
      </c>
      <c r="G220" t="s">
        <v>534</v>
      </c>
      <c r="I220">
        <v>9160</v>
      </c>
      <c r="J220" t="s">
        <v>529</v>
      </c>
      <c r="K220" t="s">
        <v>531</v>
      </c>
      <c r="L220" t="s">
        <v>530</v>
      </c>
      <c r="M220" t="s">
        <v>530</v>
      </c>
      <c r="N220" t="s">
        <v>530</v>
      </c>
      <c r="O220" t="s">
        <v>531</v>
      </c>
      <c r="P220">
        <v>4</v>
      </c>
      <c r="Q220" s="8" t="str">
        <f t="shared" si="3"/>
        <v>108028800079160</v>
      </c>
      <c r="R220" t="s">
        <v>812</v>
      </c>
    </row>
    <row r="221" spans="1:18" x14ac:dyDescent="0.25">
      <c r="A221">
        <v>1</v>
      </c>
      <c r="B221">
        <v>1415</v>
      </c>
      <c r="C221" t="s">
        <v>527</v>
      </c>
      <c r="D221">
        <v>11530</v>
      </c>
      <c r="E221" s="8">
        <v>10402880287</v>
      </c>
      <c r="F221" t="s">
        <v>690</v>
      </c>
      <c r="G221" t="s">
        <v>547</v>
      </c>
      <c r="H221" t="s">
        <v>534</v>
      </c>
      <c r="I221">
        <v>9160</v>
      </c>
      <c r="J221" t="s">
        <v>529</v>
      </c>
      <c r="K221" t="s">
        <v>531</v>
      </c>
      <c r="L221" t="s">
        <v>530</v>
      </c>
      <c r="M221" t="s">
        <v>530</v>
      </c>
      <c r="N221" t="s">
        <v>530</v>
      </c>
      <c r="O221" t="s">
        <v>531</v>
      </c>
      <c r="P221">
        <v>4</v>
      </c>
      <c r="Q221" s="8" t="str">
        <f t="shared" si="3"/>
        <v>104028802879160</v>
      </c>
      <c r="R221" t="s">
        <v>812</v>
      </c>
    </row>
    <row r="222" spans="1:18" x14ac:dyDescent="0.25">
      <c r="A222">
        <v>1</v>
      </c>
      <c r="B222">
        <v>1415</v>
      </c>
      <c r="C222" t="s">
        <v>527</v>
      </c>
      <c r="D222">
        <v>11530</v>
      </c>
      <c r="E222" s="8">
        <v>10402880287</v>
      </c>
      <c r="F222" t="s">
        <v>690</v>
      </c>
      <c r="G222" t="s">
        <v>547</v>
      </c>
      <c r="H222" t="s">
        <v>534</v>
      </c>
      <c r="I222">
        <v>9161</v>
      </c>
      <c r="J222" t="s">
        <v>529</v>
      </c>
      <c r="K222" t="s">
        <v>531</v>
      </c>
      <c r="L222" t="s">
        <v>530</v>
      </c>
      <c r="M222" t="s">
        <v>530</v>
      </c>
      <c r="N222" t="s">
        <v>530</v>
      </c>
      <c r="O222" t="s">
        <v>531</v>
      </c>
      <c r="P222">
        <v>4</v>
      </c>
      <c r="Q222" s="8" t="str">
        <f t="shared" si="3"/>
        <v>104028802879161</v>
      </c>
      <c r="R222" t="s">
        <v>812</v>
      </c>
    </row>
    <row r="223" spans="1:18" x14ac:dyDescent="0.25">
      <c r="A223">
        <v>1</v>
      </c>
      <c r="B223">
        <v>1415</v>
      </c>
      <c r="C223" t="s">
        <v>527</v>
      </c>
      <c r="D223">
        <v>11530</v>
      </c>
      <c r="E223" s="8">
        <v>10402880287</v>
      </c>
      <c r="F223" t="s">
        <v>690</v>
      </c>
      <c r="G223" t="s">
        <v>547</v>
      </c>
      <c r="H223" t="s">
        <v>534</v>
      </c>
      <c r="I223">
        <v>9165</v>
      </c>
      <c r="J223" t="s">
        <v>529</v>
      </c>
      <c r="K223" t="s">
        <v>531</v>
      </c>
      <c r="L223" t="s">
        <v>530</v>
      </c>
      <c r="M223" t="s">
        <v>530</v>
      </c>
      <c r="N223" t="s">
        <v>530</v>
      </c>
      <c r="O223" t="s">
        <v>531</v>
      </c>
      <c r="P223">
        <v>4</v>
      </c>
      <c r="Q223" s="8" t="str">
        <f t="shared" si="3"/>
        <v>104028802879165</v>
      </c>
      <c r="R223" t="s">
        <v>812</v>
      </c>
    </row>
    <row r="224" spans="1:18" x14ac:dyDescent="0.25">
      <c r="A224">
        <v>3</v>
      </c>
      <c r="B224">
        <v>1415</v>
      </c>
      <c r="C224" t="s">
        <v>527</v>
      </c>
      <c r="D224">
        <v>11560</v>
      </c>
      <c r="E224" s="8">
        <v>620803880221</v>
      </c>
      <c r="F224" t="s">
        <v>447</v>
      </c>
      <c r="G224" t="s">
        <v>539</v>
      </c>
      <c r="I224">
        <v>9100</v>
      </c>
      <c r="J224" t="s">
        <v>529</v>
      </c>
      <c r="K224" t="s">
        <v>531</v>
      </c>
      <c r="L224" t="s">
        <v>530</v>
      </c>
      <c r="M224" t="s">
        <v>530</v>
      </c>
      <c r="N224" t="s">
        <v>531</v>
      </c>
      <c r="O224" t="s">
        <v>530</v>
      </c>
      <c r="P224">
        <v>3</v>
      </c>
      <c r="Q224" s="8" t="str">
        <f t="shared" si="3"/>
        <v>6208038802219100</v>
      </c>
      <c r="R224" t="s">
        <v>812</v>
      </c>
    </row>
    <row r="225" spans="1:18" x14ac:dyDescent="0.25">
      <c r="A225">
        <v>3</v>
      </c>
      <c r="B225">
        <v>1415</v>
      </c>
      <c r="C225" t="s">
        <v>527</v>
      </c>
      <c r="D225">
        <v>11560</v>
      </c>
      <c r="E225" s="8">
        <v>620803880221</v>
      </c>
      <c r="F225" t="s">
        <v>447</v>
      </c>
      <c r="G225" t="s">
        <v>539</v>
      </c>
      <c r="I225">
        <v>9160</v>
      </c>
      <c r="J225" t="s">
        <v>529</v>
      </c>
      <c r="K225" t="s">
        <v>531</v>
      </c>
      <c r="L225" t="s">
        <v>530</v>
      </c>
      <c r="M225" t="s">
        <v>530</v>
      </c>
      <c r="N225" t="s">
        <v>530</v>
      </c>
      <c r="O225" t="s">
        <v>531</v>
      </c>
      <c r="P225">
        <v>4</v>
      </c>
      <c r="Q225" s="8" t="str">
        <f t="shared" si="3"/>
        <v>6208038802219160</v>
      </c>
      <c r="R225" t="s">
        <v>812</v>
      </c>
    </row>
    <row r="226" spans="1:18" x14ac:dyDescent="0.25">
      <c r="A226">
        <v>3</v>
      </c>
      <c r="B226">
        <v>1415</v>
      </c>
      <c r="C226" t="s">
        <v>527</v>
      </c>
      <c r="D226">
        <v>11560</v>
      </c>
      <c r="E226" s="8">
        <v>620803880221</v>
      </c>
      <c r="F226" t="s">
        <v>447</v>
      </c>
      <c r="G226" t="s">
        <v>539</v>
      </c>
      <c r="I226">
        <v>9165</v>
      </c>
      <c r="J226" t="s">
        <v>529</v>
      </c>
      <c r="K226" t="s">
        <v>531</v>
      </c>
      <c r="L226" t="s">
        <v>530</v>
      </c>
      <c r="M226" t="s">
        <v>530</v>
      </c>
      <c r="N226" t="s">
        <v>530</v>
      </c>
      <c r="O226" t="s">
        <v>531</v>
      </c>
      <c r="P226">
        <v>4</v>
      </c>
      <c r="Q226" s="8" t="str">
        <f t="shared" si="3"/>
        <v>6208038802219165</v>
      </c>
      <c r="R226" t="s">
        <v>812</v>
      </c>
    </row>
    <row r="227" spans="1:18" x14ac:dyDescent="0.25">
      <c r="A227">
        <v>3</v>
      </c>
      <c r="B227">
        <v>1415</v>
      </c>
      <c r="C227" t="s">
        <v>527</v>
      </c>
      <c r="D227">
        <v>45950</v>
      </c>
      <c r="E227" s="8">
        <v>800000059944</v>
      </c>
      <c r="F227" t="s">
        <v>506</v>
      </c>
      <c r="G227" t="s">
        <v>539</v>
      </c>
      <c r="I227">
        <v>9160</v>
      </c>
      <c r="J227" t="s">
        <v>529</v>
      </c>
      <c r="K227" t="s">
        <v>531</v>
      </c>
      <c r="L227" t="s">
        <v>530</v>
      </c>
      <c r="M227" t="s">
        <v>530</v>
      </c>
      <c r="N227" t="s">
        <v>530</v>
      </c>
      <c r="O227" t="s">
        <v>531</v>
      </c>
      <c r="P227">
        <v>4</v>
      </c>
      <c r="Q227" s="8" t="str">
        <f t="shared" si="3"/>
        <v>8000000599449160</v>
      </c>
      <c r="R227" t="s">
        <v>812</v>
      </c>
    </row>
    <row r="228" spans="1:18" x14ac:dyDescent="0.25">
      <c r="A228">
        <v>4</v>
      </c>
      <c r="B228">
        <v>1415</v>
      </c>
      <c r="C228" t="s">
        <v>527</v>
      </c>
      <c r="D228">
        <v>11570</v>
      </c>
      <c r="E228" s="8">
        <v>310100880066</v>
      </c>
      <c r="F228" t="s">
        <v>628</v>
      </c>
      <c r="G228" t="s">
        <v>571</v>
      </c>
      <c r="I228">
        <v>9100</v>
      </c>
      <c r="J228" t="s">
        <v>529</v>
      </c>
      <c r="K228" t="s">
        <v>531</v>
      </c>
      <c r="L228" t="s">
        <v>530</v>
      </c>
      <c r="M228" t="s">
        <v>530</v>
      </c>
      <c r="N228" t="s">
        <v>531</v>
      </c>
      <c r="O228" t="s">
        <v>530</v>
      </c>
      <c r="P228">
        <v>3</v>
      </c>
      <c r="Q228" s="8" t="str">
        <f t="shared" si="3"/>
        <v>3101008800669100</v>
      </c>
      <c r="R228" t="s">
        <v>812</v>
      </c>
    </row>
    <row r="229" spans="1:18" x14ac:dyDescent="0.25">
      <c r="A229">
        <v>4</v>
      </c>
      <c r="B229">
        <v>1415</v>
      </c>
      <c r="C229" t="s">
        <v>532</v>
      </c>
      <c r="D229">
        <v>21620</v>
      </c>
      <c r="E229" s="8">
        <v>800000055533</v>
      </c>
      <c r="F229" t="s">
        <v>495</v>
      </c>
      <c r="G229" t="s">
        <v>528</v>
      </c>
      <c r="I229">
        <v>9000</v>
      </c>
      <c r="J229" t="s">
        <v>529</v>
      </c>
      <c r="K229" t="s">
        <v>530</v>
      </c>
      <c r="L229" t="s">
        <v>530</v>
      </c>
      <c r="M229" t="s">
        <v>531</v>
      </c>
      <c r="N229" t="s">
        <v>531</v>
      </c>
      <c r="O229" t="s">
        <v>530</v>
      </c>
      <c r="P229">
        <v>1</v>
      </c>
      <c r="Q229" s="8" t="str">
        <f t="shared" si="3"/>
        <v>8000000555339000</v>
      </c>
      <c r="R229" t="s">
        <v>812</v>
      </c>
    </row>
    <row r="230" spans="1:18" x14ac:dyDescent="0.25">
      <c r="A230">
        <v>4</v>
      </c>
      <c r="B230">
        <v>1415</v>
      </c>
      <c r="C230" t="s">
        <v>532</v>
      </c>
      <c r="D230">
        <v>21620</v>
      </c>
      <c r="E230" s="8">
        <v>800000055533</v>
      </c>
      <c r="F230" t="s">
        <v>495</v>
      </c>
      <c r="G230" t="s">
        <v>528</v>
      </c>
      <c r="I230">
        <v>9021</v>
      </c>
      <c r="J230" t="s">
        <v>529</v>
      </c>
      <c r="K230" t="s">
        <v>530</v>
      </c>
      <c r="L230" t="s">
        <v>530</v>
      </c>
      <c r="M230" t="s">
        <v>531</v>
      </c>
      <c r="N230" t="s">
        <v>531</v>
      </c>
      <c r="O230" t="s">
        <v>530</v>
      </c>
      <c r="P230">
        <v>1</v>
      </c>
      <c r="Q230" s="8" t="str">
        <f t="shared" si="3"/>
        <v>8000000555339021</v>
      </c>
      <c r="R230" t="s">
        <v>812</v>
      </c>
    </row>
    <row r="231" spans="1:18" x14ac:dyDescent="0.25">
      <c r="A231">
        <v>4</v>
      </c>
      <c r="B231">
        <v>1415</v>
      </c>
      <c r="C231" t="s">
        <v>532</v>
      </c>
      <c r="D231">
        <v>21620</v>
      </c>
      <c r="E231" s="8">
        <v>800000055533</v>
      </c>
      <c r="F231" t="s">
        <v>495</v>
      </c>
      <c r="G231" t="s">
        <v>528</v>
      </c>
      <c r="I231">
        <v>9100</v>
      </c>
      <c r="J231" t="s">
        <v>529</v>
      </c>
      <c r="K231" t="s">
        <v>531</v>
      </c>
      <c r="L231" t="s">
        <v>530</v>
      </c>
      <c r="M231" t="s">
        <v>530</v>
      </c>
      <c r="N231" t="s">
        <v>531</v>
      </c>
      <c r="O231" t="s">
        <v>530</v>
      </c>
      <c r="P231">
        <v>3</v>
      </c>
      <c r="Q231" s="8" t="str">
        <f t="shared" si="3"/>
        <v>8000000555339100</v>
      </c>
      <c r="R231" t="s">
        <v>812</v>
      </c>
    </row>
    <row r="232" spans="1:18" x14ac:dyDescent="0.25">
      <c r="A232">
        <v>4</v>
      </c>
      <c r="B232">
        <v>1415</v>
      </c>
      <c r="C232" t="s">
        <v>532</v>
      </c>
      <c r="D232">
        <v>21620</v>
      </c>
      <c r="E232" s="8">
        <v>800000055533</v>
      </c>
      <c r="F232" t="s">
        <v>495</v>
      </c>
      <c r="G232" t="s">
        <v>528</v>
      </c>
      <c r="I232">
        <v>9160</v>
      </c>
      <c r="J232" t="s">
        <v>529</v>
      </c>
      <c r="K232" t="s">
        <v>531</v>
      </c>
      <c r="L232" t="s">
        <v>530</v>
      </c>
      <c r="M232" t="s">
        <v>530</v>
      </c>
      <c r="N232" t="s">
        <v>530</v>
      </c>
      <c r="O232" t="s">
        <v>531</v>
      </c>
      <c r="P232">
        <v>4</v>
      </c>
      <c r="Q232" s="8" t="str">
        <f t="shared" si="3"/>
        <v>8000000555339160</v>
      </c>
      <c r="R232" t="s">
        <v>812</v>
      </c>
    </row>
    <row r="233" spans="1:18" x14ac:dyDescent="0.25">
      <c r="A233">
        <v>4</v>
      </c>
      <c r="B233">
        <v>1415</v>
      </c>
      <c r="C233" t="s">
        <v>532</v>
      </c>
      <c r="D233">
        <v>21620</v>
      </c>
      <c r="E233" s="8">
        <v>800000055533</v>
      </c>
      <c r="F233" t="s">
        <v>495</v>
      </c>
      <c r="G233" t="s">
        <v>528</v>
      </c>
      <c r="I233">
        <v>9165</v>
      </c>
      <c r="J233" t="s">
        <v>529</v>
      </c>
      <c r="K233" t="s">
        <v>531</v>
      </c>
      <c r="L233" t="s">
        <v>530</v>
      </c>
      <c r="M233" t="s">
        <v>530</v>
      </c>
      <c r="N233" t="s">
        <v>530</v>
      </c>
      <c r="O233" t="s">
        <v>531</v>
      </c>
      <c r="P233">
        <v>4</v>
      </c>
      <c r="Q233" s="8" t="str">
        <f t="shared" si="3"/>
        <v>8000000555339165</v>
      </c>
      <c r="R233" t="s">
        <v>812</v>
      </c>
    </row>
    <row r="234" spans="1:18" x14ac:dyDescent="0.25">
      <c r="A234">
        <v>4</v>
      </c>
      <c r="B234">
        <v>1415</v>
      </c>
      <c r="C234" t="s">
        <v>527</v>
      </c>
      <c r="D234">
        <v>28230</v>
      </c>
      <c r="E234" s="8">
        <v>353100998212</v>
      </c>
      <c r="F234" t="s">
        <v>569</v>
      </c>
      <c r="G234" t="s">
        <v>539</v>
      </c>
      <c r="I234">
        <v>9000</v>
      </c>
      <c r="J234" t="s">
        <v>529</v>
      </c>
      <c r="K234" t="s">
        <v>530</v>
      </c>
      <c r="L234" t="s">
        <v>530</v>
      </c>
      <c r="M234" t="s">
        <v>531</v>
      </c>
      <c r="N234" t="s">
        <v>531</v>
      </c>
      <c r="O234" t="s">
        <v>530</v>
      </c>
      <c r="P234">
        <v>1</v>
      </c>
      <c r="Q234" s="8" t="str">
        <f t="shared" si="3"/>
        <v>3531009982129000</v>
      </c>
      <c r="R234" t="s">
        <v>812</v>
      </c>
    </row>
    <row r="235" spans="1:18" x14ac:dyDescent="0.25">
      <c r="A235">
        <v>4</v>
      </c>
      <c r="B235">
        <v>1415</v>
      </c>
      <c r="C235" t="s">
        <v>527</v>
      </c>
      <c r="D235">
        <v>28230</v>
      </c>
      <c r="E235" s="8">
        <v>353100998212</v>
      </c>
      <c r="F235" t="s">
        <v>569</v>
      </c>
      <c r="G235" t="s">
        <v>539</v>
      </c>
      <c r="I235">
        <v>9100</v>
      </c>
      <c r="J235" t="s">
        <v>529</v>
      </c>
      <c r="K235" t="s">
        <v>531</v>
      </c>
      <c r="L235" t="s">
        <v>530</v>
      </c>
      <c r="M235" t="s">
        <v>530</v>
      </c>
      <c r="N235" t="s">
        <v>531</v>
      </c>
      <c r="O235" t="s">
        <v>530</v>
      </c>
      <c r="P235">
        <v>3</v>
      </c>
      <c r="Q235" s="8" t="str">
        <f t="shared" si="3"/>
        <v>3531009982129100</v>
      </c>
      <c r="R235" t="s">
        <v>812</v>
      </c>
    </row>
    <row r="236" spans="1:18" x14ac:dyDescent="0.25">
      <c r="A236">
        <v>4</v>
      </c>
      <c r="B236">
        <v>1415</v>
      </c>
      <c r="C236" t="s">
        <v>527</v>
      </c>
      <c r="D236">
        <v>23700</v>
      </c>
      <c r="E236" s="8">
        <v>140600880265</v>
      </c>
      <c r="F236" t="s">
        <v>629</v>
      </c>
      <c r="G236" t="s">
        <v>558</v>
      </c>
      <c r="I236">
        <v>9100</v>
      </c>
      <c r="J236" t="s">
        <v>529</v>
      </c>
      <c r="K236" t="s">
        <v>531</v>
      </c>
      <c r="L236" t="s">
        <v>530</v>
      </c>
      <c r="M236" t="s">
        <v>530</v>
      </c>
      <c r="N236" t="s">
        <v>531</v>
      </c>
      <c r="O236" t="s">
        <v>530</v>
      </c>
      <c r="P236">
        <v>3</v>
      </c>
      <c r="Q236" s="8" t="str">
        <f t="shared" si="3"/>
        <v>1406008802659100</v>
      </c>
      <c r="R236" t="s">
        <v>812</v>
      </c>
    </row>
    <row r="237" spans="1:18" x14ac:dyDescent="0.25">
      <c r="A237">
        <v>4</v>
      </c>
      <c r="B237">
        <v>1415</v>
      </c>
      <c r="C237" t="s">
        <v>527</v>
      </c>
      <c r="D237">
        <v>23700</v>
      </c>
      <c r="E237" s="8">
        <v>140600880265</v>
      </c>
      <c r="F237" t="s">
        <v>629</v>
      </c>
      <c r="G237" t="s">
        <v>558</v>
      </c>
      <c r="I237">
        <v>9160</v>
      </c>
      <c r="J237" t="s">
        <v>529</v>
      </c>
      <c r="K237" t="s">
        <v>531</v>
      </c>
      <c r="L237" t="s">
        <v>530</v>
      </c>
      <c r="M237" t="s">
        <v>530</v>
      </c>
      <c r="N237" t="s">
        <v>530</v>
      </c>
      <c r="O237" t="s">
        <v>531</v>
      </c>
      <c r="P237">
        <v>4</v>
      </c>
      <c r="Q237" s="8" t="str">
        <f t="shared" si="3"/>
        <v>1406008802659160</v>
      </c>
      <c r="R237" t="s">
        <v>812</v>
      </c>
    </row>
    <row r="238" spans="1:18" x14ac:dyDescent="0.25">
      <c r="A238">
        <v>4</v>
      </c>
      <c r="B238">
        <v>1415</v>
      </c>
      <c r="C238" t="s">
        <v>527</v>
      </c>
      <c r="D238">
        <v>11590</v>
      </c>
      <c r="E238" s="8">
        <v>421800997437</v>
      </c>
      <c r="F238" t="s">
        <v>426</v>
      </c>
      <c r="G238" t="s">
        <v>571</v>
      </c>
      <c r="I238">
        <v>9160</v>
      </c>
      <c r="J238" t="s">
        <v>529</v>
      </c>
      <c r="K238" t="s">
        <v>531</v>
      </c>
      <c r="L238" t="s">
        <v>530</v>
      </c>
      <c r="M238" t="s">
        <v>530</v>
      </c>
      <c r="N238" t="s">
        <v>530</v>
      </c>
      <c r="O238" t="s">
        <v>531</v>
      </c>
      <c r="P238">
        <v>4</v>
      </c>
      <c r="Q238" s="8" t="str">
        <f t="shared" si="3"/>
        <v>4218009974379160</v>
      </c>
      <c r="R238" t="s">
        <v>812</v>
      </c>
    </row>
    <row r="239" spans="1:18" x14ac:dyDescent="0.25">
      <c r="A239">
        <v>4</v>
      </c>
      <c r="B239">
        <v>1415</v>
      </c>
      <c r="C239" t="s">
        <v>532</v>
      </c>
      <c r="D239">
        <v>20130</v>
      </c>
      <c r="E239" s="8">
        <v>142601997712</v>
      </c>
      <c r="F239" t="s">
        <v>409</v>
      </c>
      <c r="G239" t="s">
        <v>537</v>
      </c>
      <c r="H239" t="s">
        <v>540</v>
      </c>
      <c r="I239">
        <v>9000</v>
      </c>
      <c r="J239" t="s">
        <v>529</v>
      </c>
      <c r="K239" t="s">
        <v>530</v>
      </c>
      <c r="L239" t="s">
        <v>530</v>
      </c>
      <c r="M239" t="s">
        <v>531</v>
      </c>
      <c r="N239" t="s">
        <v>531</v>
      </c>
      <c r="O239" t="s">
        <v>530</v>
      </c>
      <c r="P239">
        <v>1</v>
      </c>
      <c r="Q239" s="8" t="str">
        <f t="shared" si="3"/>
        <v>1426019977129000</v>
      </c>
      <c r="R239" t="s">
        <v>812</v>
      </c>
    </row>
    <row r="240" spans="1:18" x14ac:dyDescent="0.25">
      <c r="A240">
        <v>4</v>
      </c>
      <c r="B240">
        <v>1415</v>
      </c>
      <c r="C240" t="s">
        <v>532</v>
      </c>
      <c r="D240">
        <v>20130</v>
      </c>
      <c r="E240" s="8">
        <v>142601997712</v>
      </c>
      <c r="F240" t="s">
        <v>409</v>
      </c>
      <c r="G240" t="s">
        <v>537</v>
      </c>
      <c r="H240" t="s">
        <v>540</v>
      </c>
      <c r="I240">
        <v>9100</v>
      </c>
      <c r="J240" t="s">
        <v>529</v>
      </c>
      <c r="K240" t="s">
        <v>531</v>
      </c>
      <c r="L240" t="s">
        <v>530</v>
      </c>
      <c r="M240" t="s">
        <v>530</v>
      </c>
      <c r="N240" t="s">
        <v>531</v>
      </c>
      <c r="O240" t="s">
        <v>530</v>
      </c>
      <c r="P240">
        <v>3</v>
      </c>
      <c r="Q240" s="8" t="str">
        <f t="shared" si="3"/>
        <v>1426019977129100</v>
      </c>
      <c r="R240" t="s">
        <v>812</v>
      </c>
    </row>
    <row r="241" spans="1:18" x14ac:dyDescent="0.25">
      <c r="A241">
        <v>4</v>
      </c>
      <c r="B241">
        <v>1415</v>
      </c>
      <c r="C241" t="s">
        <v>532</v>
      </c>
      <c r="D241">
        <v>20130</v>
      </c>
      <c r="E241" s="8">
        <v>142601997712</v>
      </c>
      <c r="F241" t="s">
        <v>409</v>
      </c>
      <c r="G241" t="s">
        <v>537</v>
      </c>
      <c r="H241" t="s">
        <v>540</v>
      </c>
      <c r="I241">
        <v>9160</v>
      </c>
      <c r="J241" t="s">
        <v>529</v>
      </c>
      <c r="K241" t="s">
        <v>531</v>
      </c>
      <c r="L241" t="s">
        <v>530</v>
      </c>
      <c r="M241" t="s">
        <v>530</v>
      </c>
      <c r="N241" t="s">
        <v>530</v>
      </c>
      <c r="O241" t="s">
        <v>531</v>
      </c>
      <c r="P241">
        <v>4</v>
      </c>
      <c r="Q241" s="8" t="str">
        <f t="shared" si="3"/>
        <v>1426019977129160</v>
      </c>
      <c r="R241" t="s">
        <v>812</v>
      </c>
    </row>
    <row r="242" spans="1:18" x14ac:dyDescent="0.25">
      <c r="A242">
        <v>4</v>
      </c>
      <c r="B242">
        <v>1415</v>
      </c>
      <c r="C242" t="s">
        <v>532</v>
      </c>
      <c r="D242">
        <v>14110</v>
      </c>
      <c r="E242" s="8">
        <v>800000056080</v>
      </c>
      <c r="F242" t="s">
        <v>630</v>
      </c>
      <c r="G242" t="s">
        <v>542</v>
      </c>
      <c r="I242">
        <v>9100</v>
      </c>
      <c r="J242" t="s">
        <v>529</v>
      </c>
      <c r="K242" t="s">
        <v>531</v>
      </c>
      <c r="L242" t="s">
        <v>530</v>
      </c>
      <c r="M242" t="s">
        <v>530</v>
      </c>
      <c r="N242" t="s">
        <v>531</v>
      </c>
      <c r="O242" t="s">
        <v>530</v>
      </c>
      <c r="P242">
        <v>3</v>
      </c>
      <c r="Q242" s="8" t="str">
        <f t="shared" si="3"/>
        <v>8000000560809100</v>
      </c>
      <c r="R242" t="s">
        <v>812</v>
      </c>
    </row>
    <row r="243" spans="1:18" x14ac:dyDescent="0.25">
      <c r="A243">
        <v>4</v>
      </c>
      <c r="B243">
        <v>1415</v>
      </c>
      <c r="C243" t="s">
        <v>532</v>
      </c>
      <c r="D243">
        <v>14110</v>
      </c>
      <c r="E243" s="8">
        <v>800000056080</v>
      </c>
      <c r="F243" t="s">
        <v>630</v>
      </c>
      <c r="G243" t="s">
        <v>542</v>
      </c>
      <c r="I243">
        <v>9160</v>
      </c>
      <c r="J243" t="s">
        <v>529</v>
      </c>
      <c r="K243" t="s">
        <v>531</v>
      </c>
      <c r="L243" t="s">
        <v>530</v>
      </c>
      <c r="M243" t="s">
        <v>530</v>
      </c>
      <c r="N243" t="s">
        <v>530</v>
      </c>
      <c r="O243" t="s">
        <v>531</v>
      </c>
      <c r="P243">
        <v>4</v>
      </c>
      <c r="Q243" s="8" t="str">
        <f t="shared" si="3"/>
        <v>8000000560809160</v>
      </c>
      <c r="R243" t="s">
        <v>812</v>
      </c>
    </row>
    <row r="244" spans="1:18" x14ac:dyDescent="0.25">
      <c r="A244">
        <v>7</v>
      </c>
      <c r="B244">
        <v>1415</v>
      </c>
      <c r="C244" t="s">
        <v>527</v>
      </c>
      <c r="D244">
        <v>0</v>
      </c>
      <c r="E244" s="8">
        <v>280222020000</v>
      </c>
      <c r="F244" t="s">
        <v>691</v>
      </c>
      <c r="G244" t="s">
        <v>571</v>
      </c>
      <c r="I244">
        <v>9165</v>
      </c>
      <c r="J244" t="s">
        <v>529</v>
      </c>
      <c r="K244" t="s">
        <v>531</v>
      </c>
      <c r="L244" t="s">
        <v>530</v>
      </c>
      <c r="M244" t="s">
        <v>530</v>
      </c>
      <c r="N244" t="s">
        <v>530</v>
      </c>
      <c r="O244" t="s">
        <v>531</v>
      </c>
      <c r="P244">
        <v>4</v>
      </c>
      <c r="Q244" s="8" t="str">
        <f t="shared" si="3"/>
        <v>2802220200009165</v>
      </c>
      <c r="R244" t="s">
        <v>812</v>
      </c>
    </row>
    <row r="245" spans="1:18" x14ac:dyDescent="0.25">
      <c r="A245">
        <v>4</v>
      </c>
      <c r="B245">
        <v>1415</v>
      </c>
      <c r="C245" t="s">
        <v>532</v>
      </c>
      <c r="D245">
        <v>22030</v>
      </c>
      <c r="E245" s="8">
        <v>610600998060</v>
      </c>
      <c r="F245" t="s">
        <v>692</v>
      </c>
      <c r="G245" t="s">
        <v>570</v>
      </c>
      <c r="H245" t="s">
        <v>536</v>
      </c>
      <c r="I245">
        <v>9162</v>
      </c>
      <c r="J245" t="s">
        <v>529</v>
      </c>
      <c r="K245" t="s">
        <v>531</v>
      </c>
      <c r="L245" t="s">
        <v>530</v>
      </c>
      <c r="M245" t="s">
        <v>530</v>
      </c>
      <c r="N245" t="s">
        <v>530</v>
      </c>
      <c r="O245" t="s">
        <v>531</v>
      </c>
      <c r="P245">
        <v>4</v>
      </c>
      <c r="Q245" s="8" t="str">
        <f t="shared" si="3"/>
        <v>6106009980609162</v>
      </c>
      <c r="R245" t="s">
        <v>812</v>
      </c>
    </row>
    <row r="246" spans="1:18" x14ac:dyDescent="0.25">
      <c r="A246">
        <v>4</v>
      </c>
      <c r="B246">
        <v>1415</v>
      </c>
      <c r="C246" t="s">
        <v>527</v>
      </c>
      <c r="D246">
        <v>11680</v>
      </c>
      <c r="E246" s="8">
        <v>662300880413</v>
      </c>
      <c r="F246" t="s">
        <v>445</v>
      </c>
      <c r="G246" t="s">
        <v>544</v>
      </c>
      <c r="H246" t="s">
        <v>540</v>
      </c>
      <c r="I246">
        <v>9100</v>
      </c>
      <c r="J246" t="s">
        <v>529</v>
      </c>
      <c r="K246" t="s">
        <v>531</v>
      </c>
      <c r="L246" t="s">
        <v>530</v>
      </c>
      <c r="M246" t="s">
        <v>530</v>
      </c>
      <c r="N246" t="s">
        <v>531</v>
      </c>
      <c r="O246" t="s">
        <v>530</v>
      </c>
      <c r="P246">
        <v>3</v>
      </c>
      <c r="Q246" s="8" t="str">
        <f t="shared" si="3"/>
        <v>6623008804139100</v>
      </c>
      <c r="R246" t="s">
        <v>812</v>
      </c>
    </row>
    <row r="247" spans="1:18" x14ac:dyDescent="0.25">
      <c r="A247">
        <v>4</v>
      </c>
      <c r="B247">
        <v>1415</v>
      </c>
      <c r="C247" t="s">
        <v>527</v>
      </c>
      <c r="D247">
        <v>11680</v>
      </c>
      <c r="E247" s="8">
        <v>662300880413</v>
      </c>
      <c r="F247" t="s">
        <v>445</v>
      </c>
      <c r="G247" t="s">
        <v>544</v>
      </c>
      <c r="H247" t="s">
        <v>540</v>
      </c>
      <c r="I247">
        <v>9115</v>
      </c>
      <c r="J247" t="s">
        <v>529</v>
      </c>
      <c r="K247" t="s">
        <v>531</v>
      </c>
      <c r="L247" t="s">
        <v>530</v>
      </c>
      <c r="M247" t="s">
        <v>530</v>
      </c>
      <c r="N247" t="s">
        <v>531</v>
      </c>
      <c r="O247" t="s">
        <v>530</v>
      </c>
      <c r="P247">
        <v>3</v>
      </c>
      <c r="Q247" s="8" t="str">
        <f t="shared" si="3"/>
        <v>6623008804139115</v>
      </c>
      <c r="R247" t="s">
        <v>812</v>
      </c>
    </row>
    <row r="248" spans="1:18" x14ac:dyDescent="0.25">
      <c r="A248">
        <v>4</v>
      </c>
      <c r="B248">
        <v>1415</v>
      </c>
      <c r="C248" t="s">
        <v>527</v>
      </c>
      <c r="D248">
        <v>11680</v>
      </c>
      <c r="E248" s="8">
        <v>662300880413</v>
      </c>
      <c r="F248" t="s">
        <v>445</v>
      </c>
      <c r="G248" t="s">
        <v>544</v>
      </c>
      <c r="H248" t="s">
        <v>540</v>
      </c>
      <c r="I248">
        <v>9160</v>
      </c>
      <c r="J248" t="s">
        <v>529</v>
      </c>
      <c r="K248" t="s">
        <v>531</v>
      </c>
      <c r="L248" t="s">
        <v>530</v>
      </c>
      <c r="M248" t="s">
        <v>530</v>
      </c>
      <c r="N248" t="s">
        <v>530</v>
      </c>
      <c r="O248" t="s">
        <v>531</v>
      </c>
      <c r="P248">
        <v>4</v>
      </c>
      <c r="Q248" s="8" t="str">
        <f t="shared" si="3"/>
        <v>6623008804139160</v>
      </c>
      <c r="R248" t="s">
        <v>812</v>
      </c>
    </row>
    <row r="249" spans="1:18" x14ac:dyDescent="0.25">
      <c r="A249">
        <v>4</v>
      </c>
      <c r="B249">
        <v>1415</v>
      </c>
      <c r="C249" t="s">
        <v>527</v>
      </c>
      <c r="D249">
        <v>11680</v>
      </c>
      <c r="E249" s="8">
        <v>662300880413</v>
      </c>
      <c r="F249" t="s">
        <v>445</v>
      </c>
      <c r="G249" t="s">
        <v>544</v>
      </c>
      <c r="H249" t="s">
        <v>540</v>
      </c>
      <c r="I249">
        <v>9165</v>
      </c>
      <c r="J249" t="s">
        <v>529</v>
      </c>
      <c r="K249" t="s">
        <v>531</v>
      </c>
      <c r="L249" t="s">
        <v>530</v>
      </c>
      <c r="M249" t="s">
        <v>530</v>
      </c>
      <c r="N249" t="s">
        <v>530</v>
      </c>
      <c r="O249" t="s">
        <v>531</v>
      </c>
      <c r="P249">
        <v>4</v>
      </c>
      <c r="Q249" s="8" t="str">
        <f t="shared" si="3"/>
        <v>6623008804139165</v>
      </c>
      <c r="R249" t="s">
        <v>812</v>
      </c>
    </row>
    <row r="250" spans="1:18" x14ac:dyDescent="0.25">
      <c r="A250">
        <v>3</v>
      </c>
      <c r="B250">
        <v>1415</v>
      </c>
      <c r="C250" t="s">
        <v>527</v>
      </c>
      <c r="D250">
        <v>46710</v>
      </c>
      <c r="E250" s="8">
        <v>800000069496</v>
      </c>
      <c r="F250" t="s">
        <v>507</v>
      </c>
      <c r="G250" t="s">
        <v>562</v>
      </c>
      <c r="I250">
        <v>9100</v>
      </c>
      <c r="J250" t="s">
        <v>529</v>
      </c>
      <c r="K250" t="s">
        <v>531</v>
      </c>
      <c r="L250" t="s">
        <v>530</v>
      </c>
      <c r="M250" t="s">
        <v>530</v>
      </c>
      <c r="N250" t="s">
        <v>531</v>
      </c>
      <c r="O250" t="s">
        <v>530</v>
      </c>
      <c r="P250">
        <v>3</v>
      </c>
      <c r="Q250" s="8" t="str">
        <f t="shared" si="3"/>
        <v>8000000694969100</v>
      </c>
      <c r="R250" t="s">
        <v>812</v>
      </c>
    </row>
    <row r="251" spans="1:18" x14ac:dyDescent="0.25">
      <c r="A251">
        <v>3</v>
      </c>
      <c r="B251">
        <v>1415</v>
      </c>
      <c r="C251" t="s">
        <v>527</v>
      </c>
      <c r="D251">
        <v>46710</v>
      </c>
      <c r="E251" s="8">
        <v>800000069496</v>
      </c>
      <c r="F251" t="s">
        <v>507</v>
      </c>
      <c r="G251" t="s">
        <v>562</v>
      </c>
      <c r="I251">
        <v>9160</v>
      </c>
      <c r="J251" t="s">
        <v>529</v>
      </c>
      <c r="K251" t="s">
        <v>531</v>
      </c>
      <c r="L251" t="s">
        <v>530</v>
      </c>
      <c r="M251" t="s">
        <v>530</v>
      </c>
      <c r="N251" t="s">
        <v>530</v>
      </c>
      <c r="O251" t="s">
        <v>531</v>
      </c>
      <c r="P251">
        <v>4</v>
      </c>
      <c r="Q251" s="8" t="str">
        <f t="shared" si="3"/>
        <v>8000000694969160</v>
      </c>
      <c r="R251" t="s">
        <v>812</v>
      </c>
    </row>
    <row r="252" spans="1:18" x14ac:dyDescent="0.25">
      <c r="A252">
        <v>3</v>
      </c>
      <c r="B252">
        <v>1415</v>
      </c>
      <c r="C252" t="s">
        <v>527</v>
      </c>
      <c r="D252">
        <v>44590</v>
      </c>
      <c r="E252" s="8">
        <v>800000058305</v>
      </c>
      <c r="F252" t="s">
        <v>693</v>
      </c>
      <c r="G252" t="s">
        <v>562</v>
      </c>
      <c r="I252">
        <v>9160</v>
      </c>
      <c r="J252" t="s">
        <v>551</v>
      </c>
      <c r="K252" t="s">
        <v>531</v>
      </c>
      <c r="L252" t="s">
        <v>530</v>
      </c>
      <c r="M252" t="s">
        <v>530</v>
      </c>
      <c r="N252" t="s">
        <v>530</v>
      </c>
      <c r="O252" t="s">
        <v>531</v>
      </c>
      <c r="P252">
        <v>4</v>
      </c>
      <c r="Q252" s="8" t="str">
        <f t="shared" si="3"/>
        <v>8000000583059160</v>
      </c>
      <c r="R252" t="s">
        <v>812</v>
      </c>
    </row>
    <row r="253" spans="1:18" x14ac:dyDescent="0.25">
      <c r="A253">
        <v>4</v>
      </c>
      <c r="B253">
        <v>1415</v>
      </c>
      <c r="C253" t="s">
        <v>527</v>
      </c>
      <c r="D253">
        <v>11690</v>
      </c>
      <c r="E253" s="8">
        <v>310300997763</v>
      </c>
      <c r="F253" t="s">
        <v>397</v>
      </c>
      <c r="G253" t="s">
        <v>537</v>
      </c>
      <c r="H253" t="s">
        <v>563</v>
      </c>
      <c r="I253">
        <v>9000</v>
      </c>
      <c r="J253" t="s">
        <v>529</v>
      </c>
      <c r="K253" t="s">
        <v>530</v>
      </c>
      <c r="L253" t="s">
        <v>530</v>
      </c>
      <c r="M253" t="s">
        <v>531</v>
      </c>
      <c r="N253" t="s">
        <v>531</v>
      </c>
      <c r="O253" t="s">
        <v>530</v>
      </c>
      <c r="P253">
        <v>1</v>
      </c>
      <c r="Q253" s="8" t="str">
        <f t="shared" si="3"/>
        <v>3103009977639000</v>
      </c>
      <c r="R253" t="s">
        <v>812</v>
      </c>
    </row>
    <row r="254" spans="1:18" x14ac:dyDescent="0.25">
      <c r="A254">
        <v>4</v>
      </c>
      <c r="B254">
        <v>1415</v>
      </c>
      <c r="C254" t="s">
        <v>527</v>
      </c>
      <c r="D254">
        <v>11700</v>
      </c>
      <c r="E254" s="8">
        <v>140203997682</v>
      </c>
      <c r="F254" t="s">
        <v>414</v>
      </c>
      <c r="G254" t="s">
        <v>545</v>
      </c>
      <c r="H254" t="s">
        <v>538</v>
      </c>
      <c r="I254">
        <v>9002</v>
      </c>
      <c r="J254" t="s">
        <v>529</v>
      </c>
      <c r="K254" t="s">
        <v>530</v>
      </c>
      <c r="L254" t="s">
        <v>530</v>
      </c>
      <c r="M254" t="s">
        <v>531</v>
      </c>
      <c r="N254" t="s">
        <v>531</v>
      </c>
      <c r="O254" t="s">
        <v>530</v>
      </c>
      <c r="P254">
        <v>1</v>
      </c>
      <c r="Q254" s="8" t="str">
        <f t="shared" si="3"/>
        <v>1402039976829002</v>
      </c>
      <c r="R254" t="s">
        <v>812</v>
      </c>
    </row>
    <row r="255" spans="1:18" x14ac:dyDescent="0.25">
      <c r="A255">
        <v>4</v>
      </c>
      <c r="B255">
        <v>1415</v>
      </c>
      <c r="C255" t="s">
        <v>527</v>
      </c>
      <c r="D255">
        <v>11700</v>
      </c>
      <c r="E255" s="8">
        <v>140203997682</v>
      </c>
      <c r="F255" t="s">
        <v>414</v>
      </c>
      <c r="G255" t="s">
        <v>545</v>
      </c>
      <c r="H255" t="s">
        <v>538</v>
      </c>
      <c r="I255">
        <v>9100</v>
      </c>
      <c r="J255" t="s">
        <v>529</v>
      </c>
      <c r="K255" t="s">
        <v>531</v>
      </c>
      <c r="L255" t="s">
        <v>530</v>
      </c>
      <c r="M255" t="s">
        <v>530</v>
      </c>
      <c r="N255" t="s">
        <v>531</v>
      </c>
      <c r="O255" t="s">
        <v>530</v>
      </c>
      <c r="P255">
        <v>3</v>
      </c>
      <c r="Q255" s="8" t="str">
        <f t="shared" si="3"/>
        <v>1402039976829100</v>
      </c>
      <c r="R255" t="s">
        <v>812</v>
      </c>
    </row>
    <row r="256" spans="1:18" x14ac:dyDescent="0.25">
      <c r="A256">
        <v>4</v>
      </c>
      <c r="B256">
        <v>1415</v>
      </c>
      <c r="C256" t="s">
        <v>527</v>
      </c>
      <c r="D256">
        <v>11700</v>
      </c>
      <c r="E256" s="8">
        <v>140203997682</v>
      </c>
      <c r="F256" t="s">
        <v>414</v>
      </c>
      <c r="G256" t="s">
        <v>545</v>
      </c>
      <c r="H256" t="s">
        <v>538</v>
      </c>
      <c r="I256">
        <v>9160</v>
      </c>
      <c r="J256" t="s">
        <v>529</v>
      </c>
      <c r="K256" t="s">
        <v>531</v>
      </c>
      <c r="L256" t="s">
        <v>530</v>
      </c>
      <c r="M256" t="s">
        <v>530</v>
      </c>
      <c r="N256" t="s">
        <v>530</v>
      </c>
      <c r="O256" t="s">
        <v>531</v>
      </c>
      <c r="P256">
        <v>4</v>
      </c>
      <c r="Q256" s="8" t="str">
        <f t="shared" si="3"/>
        <v>1402039976829160</v>
      </c>
      <c r="R256" t="s">
        <v>812</v>
      </c>
    </row>
    <row r="257" spans="1:18" x14ac:dyDescent="0.25">
      <c r="A257">
        <v>6</v>
      </c>
      <c r="B257">
        <v>1415</v>
      </c>
      <c r="C257" t="s">
        <v>527</v>
      </c>
      <c r="D257">
        <v>5054</v>
      </c>
      <c r="E257" s="8">
        <v>610327020000</v>
      </c>
      <c r="F257" t="s">
        <v>435</v>
      </c>
      <c r="G257" t="s">
        <v>563</v>
      </c>
      <c r="I257">
        <v>9000</v>
      </c>
      <c r="J257" t="s">
        <v>529</v>
      </c>
      <c r="K257" t="s">
        <v>530</v>
      </c>
      <c r="L257" t="s">
        <v>530</v>
      </c>
      <c r="M257" t="s">
        <v>531</v>
      </c>
      <c r="N257" t="s">
        <v>531</v>
      </c>
      <c r="O257" t="s">
        <v>530</v>
      </c>
      <c r="P257">
        <v>2</v>
      </c>
      <c r="Q257" s="8" t="str">
        <f t="shared" si="3"/>
        <v>6103270200009000</v>
      </c>
      <c r="R257" t="s">
        <v>812</v>
      </c>
    </row>
    <row r="258" spans="1:18" x14ac:dyDescent="0.25">
      <c r="A258">
        <v>4</v>
      </c>
      <c r="B258">
        <v>1415</v>
      </c>
      <c r="C258" t="s">
        <v>527</v>
      </c>
      <c r="D258">
        <v>18740</v>
      </c>
      <c r="E258" s="8">
        <v>310200880425</v>
      </c>
      <c r="F258" t="s">
        <v>400</v>
      </c>
      <c r="G258" t="s">
        <v>570</v>
      </c>
      <c r="H258" t="s">
        <v>571</v>
      </c>
      <c r="I258">
        <v>9000</v>
      </c>
      <c r="J258" t="s">
        <v>529</v>
      </c>
      <c r="K258" t="s">
        <v>530</v>
      </c>
      <c r="L258" t="s">
        <v>530</v>
      </c>
      <c r="M258" t="s">
        <v>531</v>
      </c>
      <c r="N258" t="s">
        <v>531</v>
      </c>
      <c r="O258" t="s">
        <v>530</v>
      </c>
      <c r="P258">
        <v>1</v>
      </c>
      <c r="Q258" s="8" t="str">
        <f t="shared" si="3"/>
        <v>3102008804259000</v>
      </c>
      <c r="R258" t="s">
        <v>812</v>
      </c>
    </row>
    <row r="259" spans="1:18" x14ac:dyDescent="0.25">
      <c r="A259">
        <v>4</v>
      </c>
      <c r="B259">
        <v>1415</v>
      </c>
      <c r="C259" t="s">
        <v>527</v>
      </c>
      <c r="D259">
        <v>18740</v>
      </c>
      <c r="E259" s="8">
        <v>310200880425</v>
      </c>
      <c r="F259" t="s">
        <v>400</v>
      </c>
      <c r="G259" t="s">
        <v>570</v>
      </c>
      <c r="H259" t="s">
        <v>571</v>
      </c>
      <c r="I259">
        <v>9100</v>
      </c>
      <c r="J259" t="s">
        <v>529</v>
      </c>
      <c r="K259" t="s">
        <v>531</v>
      </c>
      <c r="L259" t="s">
        <v>530</v>
      </c>
      <c r="M259" t="s">
        <v>530</v>
      </c>
      <c r="N259" t="s">
        <v>531</v>
      </c>
      <c r="O259" t="s">
        <v>530</v>
      </c>
      <c r="P259">
        <v>3</v>
      </c>
      <c r="Q259" s="8" t="str">
        <f t="shared" si="3"/>
        <v>3102008804259100</v>
      </c>
      <c r="R259" t="s">
        <v>812</v>
      </c>
    </row>
    <row r="260" spans="1:18" x14ac:dyDescent="0.25">
      <c r="A260">
        <v>4</v>
      </c>
      <c r="B260">
        <v>1415</v>
      </c>
      <c r="C260" t="s">
        <v>527</v>
      </c>
      <c r="D260">
        <v>11720</v>
      </c>
      <c r="E260" s="8">
        <v>353100880059</v>
      </c>
      <c r="F260" t="s">
        <v>462</v>
      </c>
      <c r="G260" t="s">
        <v>558</v>
      </c>
      <c r="I260">
        <v>9100</v>
      </c>
      <c r="J260" t="s">
        <v>529</v>
      </c>
      <c r="K260" t="s">
        <v>531</v>
      </c>
      <c r="L260" t="s">
        <v>530</v>
      </c>
      <c r="M260" t="s">
        <v>530</v>
      </c>
      <c r="N260" t="s">
        <v>531</v>
      </c>
      <c r="O260" t="s">
        <v>530</v>
      </c>
      <c r="P260">
        <v>3</v>
      </c>
      <c r="Q260" s="8" t="str">
        <f t="shared" ref="Q260:Q323" si="4">CONCATENATE(E260,I260)</f>
        <v>3531008800599100</v>
      </c>
      <c r="R260" t="s">
        <v>812</v>
      </c>
    </row>
    <row r="261" spans="1:18" x14ac:dyDescent="0.25">
      <c r="A261">
        <v>4</v>
      </c>
      <c r="B261">
        <v>1415</v>
      </c>
      <c r="C261" t="s">
        <v>527</v>
      </c>
      <c r="D261">
        <v>11720</v>
      </c>
      <c r="E261" s="8">
        <v>353100880059</v>
      </c>
      <c r="F261" t="s">
        <v>462</v>
      </c>
      <c r="G261" t="s">
        <v>558</v>
      </c>
      <c r="I261">
        <v>9115</v>
      </c>
      <c r="J261" t="s">
        <v>529</v>
      </c>
      <c r="K261" t="s">
        <v>531</v>
      </c>
      <c r="L261" t="s">
        <v>530</v>
      </c>
      <c r="M261" t="s">
        <v>530</v>
      </c>
      <c r="N261" t="s">
        <v>531</v>
      </c>
      <c r="O261" t="s">
        <v>530</v>
      </c>
      <c r="P261">
        <v>3</v>
      </c>
      <c r="Q261" s="8" t="str">
        <f t="shared" si="4"/>
        <v>3531008800599115</v>
      </c>
      <c r="R261" t="s">
        <v>812</v>
      </c>
    </row>
    <row r="262" spans="1:18" x14ac:dyDescent="0.25">
      <c r="A262">
        <v>4</v>
      </c>
      <c r="B262">
        <v>1415</v>
      </c>
      <c r="C262" t="s">
        <v>527</v>
      </c>
      <c r="D262">
        <v>11720</v>
      </c>
      <c r="E262" s="8">
        <v>353100880059</v>
      </c>
      <c r="F262" t="s">
        <v>462</v>
      </c>
      <c r="G262" t="s">
        <v>558</v>
      </c>
      <c r="I262">
        <v>9160</v>
      </c>
      <c r="J262" t="s">
        <v>529</v>
      </c>
      <c r="K262" t="s">
        <v>531</v>
      </c>
      <c r="L262" t="s">
        <v>530</v>
      </c>
      <c r="M262" t="s">
        <v>530</v>
      </c>
      <c r="N262" t="s">
        <v>530</v>
      </c>
      <c r="O262" t="s">
        <v>531</v>
      </c>
      <c r="P262">
        <v>4</v>
      </c>
      <c r="Q262" s="8" t="str">
        <f t="shared" si="4"/>
        <v>3531008800599160</v>
      </c>
      <c r="R262" t="s">
        <v>812</v>
      </c>
    </row>
    <row r="263" spans="1:18" x14ac:dyDescent="0.25">
      <c r="A263">
        <v>4</v>
      </c>
      <c r="B263">
        <v>1415</v>
      </c>
      <c r="C263" t="s">
        <v>527</v>
      </c>
      <c r="D263">
        <v>23260</v>
      </c>
      <c r="E263" s="8">
        <v>480601996550</v>
      </c>
      <c r="F263" t="s">
        <v>572</v>
      </c>
      <c r="G263" t="s">
        <v>538</v>
      </c>
      <c r="I263">
        <v>9000</v>
      </c>
      <c r="J263" t="s">
        <v>529</v>
      </c>
      <c r="K263" t="s">
        <v>530</v>
      </c>
      <c r="L263" t="s">
        <v>530</v>
      </c>
      <c r="M263" t="s">
        <v>531</v>
      </c>
      <c r="N263" t="s">
        <v>531</v>
      </c>
      <c r="O263" t="s">
        <v>530</v>
      </c>
      <c r="P263">
        <v>1</v>
      </c>
      <c r="Q263" s="8" t="str">
        <f t="shared" si="4"/>
        <v>4806019965509000</v>
      </c>
      <c r="R263" t="s">
        <v>812</v>
      </c>
    </row>
    <row r="264" spans="1:18" x14ac:dyDescent="0.25">
      <c r="A264">
        <v>7</v>
      </c>
      <c r="B264">
        <v>1415</v>
      </c>
      <c r="C264" t="s">
        <v>527</v>
      </c>
      <c r="D264">
        <v>0</v>
      </c>
      <c r="E264" s="8">
        <v>660407060000</v>
      </c>
      <c r="F264" t="s">
        <v>631</v>
      </c>
      <c r="G264" t="s">
        <v>539</v>
      </c>
      <c r="I264">
        <v>9100</v>
      </c>
      <c r="J264" t="s">
        <v>529</v>
      </c>
      <c r="K264" t="s">
        <v>531</v>
      </c>
      <c r="L264" t="s">
        <v>530</v>
      </c>
      <c r="M264" t="s">
        <v>530</v>
      </c>
      <c r="N264" t="s">
        <v>531</v>
      </c>
      <c r="O264" t="s">
        <v>530</v>
      </c>
      <c r="P264">
        <v>3</v>
      </c>
      <c r="Q264" s="8" t="str">
        <f t="shared" si="4"/>
        <v>6604070600009100</v>
      </c>
      <c r="R264" t="s">
        <v>812</v>
      </c>
    </row>
    <row r="265" spans="1:18" x14ac:dyDescent="0.25">
      <c r="A265">
        <v>7</v>
      </c>
      <c r="B265">
        <v>1415</v>
      </c>
      <c r="C265" t="s">
        <v>527</v>
      </c>
      <c r="D265">
        <v>0</v>
      </c>
      <c r="E265" s="8">
        <v>660407060000</v>
      </c>
      <c r="F265" t="s">
        <v>631</v>
      </c>
      <c r="G265" t="s">
        <v>539</v>
      </c>
      <c r="I265">
        <v>9160</v>
      </c>
      <c r="J265" t="s">
        <v>529</v>
      </c>
      <c r="K265" t="s">
        <v>531</v>
      </c>
      <c r="L265" t="s">
        <v>530</v>
      </c>
      <c r="M265" t="s">
        <v>530</v>
      </c>
      <c r="N265" t="s">
        <v>530</v>
      </c>
      <c r="O265" t="s">
        <v>531</v>
      </c>
      <c r="P265">
        <v>4</v>
      </c>
      <c r="Q265" s="8" t="str">
        <f t="shared" si="4"/>
        <v>6604070600009160</v>
      </c>
      <c r="R265" t="s">
        <v>812</v>
      </c>
    </row>
    <row r="266" spans="1:18" x14ac:dyDescent="0.25">
      <c r="A266">
        <v>7</v>
      </c>
      <c r="B266">
        <v>1415</v>
      </c>
      <c r="C266" t="s">
        <v>527</v>
      </c>
      <c r="D266">
        <v>0</v>
      </c>
      <c r="E266" s="8">
        <v>660407060000</v>
      </c>
      <c r="F266" t="s">
        <v>631</v>
      </c>
      <c r="G266" t="s">
        <v>539</v>
      </c>
      <c r="I266">
        <v>9165</v>
      </c>
      <c r="J266" t="s">
        <v>529</v>
      </c>
      <c r="K266" t="s">
        <v>531</v>
      </c>
      <c r="L266" t="s">
        <v>530</v>
      </c>
      <c r="M266" t="s">
        <v>530</v>
      </c>
      <c r="N266" t="s">
        <v>530</v>
      </c>
      <c r="O266" t="s">
        <v>531</v>
      </c>
      <c r="P266">
        <v>4</v>
      </c>
      <c r="Q266" s="8" t="str">
        <f t="shared" si="4"/>
        <v>6604070600009165</v>
      </c>
      <c r="R266" t="s">
        <v>812</v>
      </c>
    </row>
    <row r="267" spans="1:18" x14ac:dyDescent="0.25">
      <c r="A267">
        <v>6</v>
      </c>
      <c r="B267">
        <v>1415</v>
      </c>
      <c r="C267" t="s">
        <v>527</v>
      </c>
      <c r="D267">
        <v>11740</v>
      </c>
      <c r="E267" s="8">
        <v>660411020000</v>
      </c>
      <c r="F267" t="s">
        <v>433</v>
      </c>
      <c r="G267" t="s">
        <v>602</v>
      </c>
      <c r="I267">
        <v>9000</v>
      </c>
      <c r="J267" t="s">
        <v>529</v>
      </c>
      <c r="K267" t="s">
        <v>530</v>
      </c>
      <c r="L267" t="s">
        <v>530</v>
      </c>
      <c r="M267" t="s">
        <v>531</v>
      </c>
      <c r="N267" t="s">
        <v>531</v>
      </c>
      <c r="O267" t="s">
        <v>530</v>
      </c>
      <c r="P267">
        <v>2</v>
      </c>
      <c r="Q267" s="8" t="str">
        <f t="shared" si="4"/>
        <v>6604110200009000</v>
      </c>
      <c r="R267" t="s">
        <v>812</v>
      </c>
    </row>
    <row r="268" spans="1:18" x14ac:dyDescent="0.25">
      <c r="A268">
        <v>6</v>
      </c>
      <c r="B268">
        <v>1415</v>
      </c>
      <c r="C268" t="s">
        <v>527</v>
      </c>
      <c r="D268">
        <v>11750</v>
      </c>
      <c r="E268" s="8">
        <v>660410020000</v>
      </c>
      <c r="F268" t="s">
        <v>434</v>
      </c>
      <c r="G268" t="s">
        <v>563</v>
      </c>
      <c r="I268">
        <v>9000</v>
      </c>
      <c r="J268" t="s">
        <v>529</v>
      </c>
      <c r="K268" t="s">
        <v>530</v>
      </c>
      <c r="L268" t="s">
        <v>530</v>
      </c>
      <c r="M268" t="s">
        <v>531</v>
      </c>
      <c r="N268" t="s">
        <v>531</v>
      </c>
      <c r="O268" t="s">
        <v>530</v>
      </c>
      <c r="P268">
        <v>2</v>
      </c>
      <c r="Q268" s="8" t="str">
        <f t="shared" si="4"/>
        <v>6604100200009000</v>
      </c>
      <c r="R268" t="s">
        <v>812</v>
      </c>
    </row>
    <row r="269" spans="1:18" x14ac:dyDescent="0.25">
      <c r="A269">
        <v>6</v>
      </c>
      <c r="B269">
        <v>1415</v>
      </c>
      <c r="C269" t="s">
        <v>527</v>
      </c>
      <c r="D269">
        <v>13570</v>
      </c>
      <c r="E269" s="8">
        <v>660412020000</v>
      </c>
      <c r="F269" t="s">
        <v>432</v>
      </c>
      <c r="G269" t="s">
        <v>602</v>
      </c>
      <c r="I269">
        <v>9000</v>
      </c>
      <c r="J269" t="s">
        <v>529</v>
      </c>
      <c r="K269" t="s">
        <v>530</v>
      </c>
      <c r="L269" t="s">
        <v>530</v>
      </c>
      <c r="M269" t="s">
        <v>531</v>
      </c>
      <c r="N269" t="s">
        <v>531</v>
      </c>
      <c r="O269" t="s">
        <v>530</v>
      </c>
      <c r="P269">
        <v>2</v>
      </c>
      <c r="Q269" s="8" t="str">
        <f t="shared" si="4"/>
        <v>6604120200009000</v>
      </c>
      <c r="R269" t="s">
        <v>812</v>
      </c>
    </row>
    <row r="270" spans="1:18" x14ac:dyDescent="0.25">
      <c r="A270">
        <v>6</v>
      </c>
      <c r="B270">
        <v>1415</v>
      </c>
      <c r="C270" t="s">
        <v>527</v>
      </c>
      <c r="D270">
        <v>13570</v>
      </c>
      <c r="E270" s="8">
        <v>660412020000</v>
      </c>
      <c r="F270" t="s">
        <v>432</v>
      </c>
      <c r="G270" t="s">
        <v>602</v>
      </c>
      <c r="I270">
        <v>9002</v>
      </c>
      <c r="J270" t="s">
        <v>529</v>
      </c>
      <c r="K270" t="s">
        <v>530</v>
      </c>
      <c r="L270" t="s">
        <v>530</v>
      </c>
      <c r="M270" t="s">
        <v>531</v>
      </c>
      <c r="N270" t="s">
        <v>531</v>
      </c>
      <c r="O270" t="s">
        <v>530</v>
      </c>
      <c r="P270">
        <v>2</v>
      </c>
      <c r="Q270" s="8" t="str">
        <f t="shared" si="4"/>
        <v>6604120200009002</v>
      </c>
      <c r="R270" t="s">
        <v>812</v>
      </c>
    </row>
    <row r="271" spans="1:18" x14ac:dyDescent="0.25">
      <c r="A271">
        <v>6</v>
      </c>
      <c r="B271">
        <v>1415</v>
      </c>
      <c r="C271" t="s">
        <v>527</v>
      </c>
      <c r="D271">
        <v>13570</v>
      </c>
      <c r="E271" s="8">
        <v>660412020000</v>
      </c>
      <c r="F271" t="s">
        <v>432</v>
      </c>
      <c r="G271" t="s">
        <v>602</v>
      </c>
      <c r="I271">
        <v>9004</v>
      </c>
      <c r="J271" t="s">
        <v>529</v>
      </c>
      <c r="K271" t="s">
        <v>530</v>
      </c>
      <c r="L271" t="s">
        <v>530</v>
      </c>
      <c r="M271" t="s">
        <v>531</v>
      </c>
      <c r="N271" t="s">
        <v>531</v>
      </c>
      <c r="O271" t="s">
        <v>530</v>
      </c>
      <c r="P271">
        <v>2</v>
      </c>
      <c r="Q271" s="8" t="str">
        <f t="shared" si="4"/>
        <v>6604120200009004</v>
      </c>
      <c r="R271" t="s">
        <v>812</v>
      </c>
    </row>
    <row r="272" spans="1:18" x14ac:dyDescent="0.25">
      <c r="A272">
        <v>6</v>
      </c>
      <c r="B272">
        <v>1415</v>
      </c>
      <c r="C272" t="s">
        <v>527</v>
      </c>
      <c r="D272">
        <v>13570</v>
      </c>
      <c r="E272" s="8">
        <v>660412020000</v>
      </c>
      <c r="F272" t="s">
        <v>432</v>
      </c>
      <c r="G272" t="s">
        <v>602</v>
      </c>
      <c r="I272">
        <v>9006</v>
      </c>
      <c r="J272" t="s">
        <v>529</v>
      </c>
      <c r="K272" t="s">
        <v>530</v>
      </c>
      <c r="L272" t="s">
        <v>530</v>
      </c>
      <c r="M272" t="s">
        <v>531</v>
      </c>
      <c r="N272" t="s">
        <v>531</v>
      </c>
      <c r="O272" t="s">
        <v>530</v>
      </c>
      <c r="P272">
        <v>2</v>
      </c>
      <c r="Q272" s="8" t="str">
        <f t="shared" si="4"/>
        <v>6604120200009006</v>
      </c>
      <c r="R272" t="s">
        <v>812</v>
      </c>
    </row>
    <row r="273" spans="1:18" x14ac:dyDescent="0.25">
      <c r="A273">
        <v>4</v>
      </c>
      <c r="B273">
        <v>1415</v>
      </c>
      <c r="C273" t="s">
        <v>532</v>
      </c>
      <c r="D273">
        <v>23500</v>
      </c>
      <c r="E273" s="8">
        <v>661100880201</v>
      </c>
      <c r="F273" t="s">
        <v>632</v>
      </c>
      <c r="G273" t="s">
        <v>539</v>
      </c>
      <c r="I273">
        <v>9100</v>
      </c>
      <c r="J273" t="s">
        <v>529</v>
      </c>
      <c r="K273" t="s">
        <v>531</v>
      </c>
      <c r="L273" t="s">
        <v>530</v>
      </c>
      <c r="M273" t="s">
        <v>530</v>
      </c>
      <c r="N273" t="s">
        <v>531</v>
      </c>
      <c r="O273" t="s">
        <v>530</v>
      </c>
      <c r="P273">
        <v>3</v>
      </c>
      <c r="Q273" s="8" t="str">
        <f t="shared" si="4"/>
        <v>6611008802019100</v>
      </c>
      <c r="R273" t="s">
        <v>812</v>
      </c>
    </row>
    <row r="274" spans="1:18" x14ac:dyDescent="0.25">
      <c r="A274">
        <v>4</v>
      </c>
      <c r="B274">
        <v>1415</v>
      </c>
      <c r="C274" t="s">
        <v>532</v>
      </c>
      <c r="D274">
        <v>23500</v>
      </c>
      <c r="E274" s="8">
        <v>661100880201</v>
      </c>
      <c r="F274" t="s">
        <v>632</v>
      </c>
      <c r="G274" t="s">
        <v>539</v>
      </c>
      <c r="I274">
        <v>9115</v>
      </c>
      <c r="J274" t="s">
        <v>529</v>
      </c>
      <c r="K274" t="s">
        <v>531</v>
      </c>
      <c r="L274" t="s">
        <v>530</v>
      </c>
      <c r="M274" t="s">
        <v>530</v>
      </c>
      <c r="N274" t="s">
        <v>531</v>
      </c>
      <c r="O274" t="s">
        <v>530</v>
      </c>
      <c r="P274">
        <v>3</v>
      </c>
      <c r="Q274" s="8" t="str">
        <f t="shared" si="4"/>
        <v>6611008802019115</v>
      </c>
      <c r="R274" t="s">
        <v>812</v>
      </c>
    </row>
    <row r="275" spans="1:18" x14ac:dyDescent="0.25">
      <c r="A275">
        <v>4</v>
      </c>
      <c r="B275">
        <v>1415</v>
      </c>
      <c r="C275" t="s">
        <v>532</v>
      </c>
      <c r="D275">
        <v>23500</v>
      </c>
      <c r="E275" s="8">
        <v>661100880201</v>
      </c>
      <c r="F275" t="s">
        <v>632</v>
      </c>
      <c r="G275" t="s">
        <v>539</v>
      </c>
      <c r="I275">
        <v>9165</v>
      </c>
      <c r="J275" t="s">
        <v>529</v>
      </c>
      <c r="K275" t="s">
        <v>531</v>
      </c>
      <c r="L275" t="s">
        <v>530</v>
      </c>
      <c r="M275" t="s">
        <v>530</v>
      </c>
      <c r="N275" t="s">
        <v>530</v>
      </c>
      <c r="O275" t="s">
        <v>531</v>
      </c>
      <c r="P275">
        <v>4</v>
      </c>
      <c r="Q275" s="8" t="str">
        <f t="shared" si="4"/>
        <v>6611008802019165</v>
      </c>
      <c r="R275" t="s">
        <v>812</v>
      </c>
    </row>
    <row r="276" spans="1:18" x14ac:dyDescent="0.25">
      <c r="A276">
        <v>4</v>
      </c>
      <c r="B276">
        <v>1415</v>
      </c>
      <c r="C276" t="s">
        <v>527</v>
      </c>
      <c r="D276">
        <v>28170</v>
      </c>
      <c r="E276" s="8">
        <v>332000997766</v>
      </c>
      <c r="F276" t="s">
        <v>384</v>
      </c>
      <c r="G276" t="s">
        <v>528</v>
      </c>
      <c r="I276">
        <v>9100</v>
      </c>
      <c r="J276" t="s">
        <v>529</v>
      </c>
      <c r="K276" t="s">
        <v>531</v>
      </c>
      <c r="L276" t="s">
        <v>530</v>
      </c>
      <c r="M276" t="s">
        <v>530</v>
      </c>
      <c r="N276" t="s">
        <v>531</v>
      </c>
      <c r="O276" t="s">
        <v>530</v>
      </c>
      <c r="P276">
        <v>3</v>
      </c>
      <c r="Q276" s="8" t="str">
        <f t="shared" si="4"/>
        <v>3320009977669100</v>
      </c>
      <c r="R276" t="s">
        <v>812</v>
      </c>
    </row>
    <row r="277" spans="1:18" x14ac:dyDescent="0.25">
      <c r="A277">
        <v>4</v>
      </c>
      <c r="B277">
        <v>1415</v>
      </c>
      <c r="C277" t="s">
        <v>527</v>
      </c>
      <c r="D277">
        <v>28170</v>
      </c>
      <c r="E277" s="8">
        <v>332000997766</v>
      </c>
      <c r="F277" t="s">
        <v>384</v>
      </c>
      <c r="G277" t="s">
        <v>528</v>
      </c>
      <c r="I277">
        <v>9115</v>
      </c>
      <c r="J277" t="s">
        <v>529</v>
      </c>
      <c r="K277" t="s">
        <v>531</v>
      </c>
      <c r="L277" t="s">
        <v>530</v>
      </c>
      <c r="M277" t="s">
        <v>530</v>
      </c>
      <c r="N277" t="s">
        <v>531</v>
      </c>
      <c r="O277" t="s">
        <v>530</v>
      </c>
      <c r="P277">
        <v>3</v>
      </c>
      <c r="Q277" s="8" t="str">
        <f t="shared" si="4"/>
        <v>3320009977669115</v>
      </c>
      <c r="R277" t="s">
        <v>812</v>
      </c>
    </row>
    <row r="278" spans="1:18" x14ac:dyDescent="0.25">
      <c r="A278">
        <v>4</v>
      </c>
      <c r="B278">
        <v>1415</v>
      </c>
      <c r="C278" t="s">
        <v>527</v>
      </c>
      <c r="D278">
        <v>28170</v>
      </c>
      <c r="E278" s="8">
        <v>332000997766</v>
      </c>
      <c r="F278" t="s">
        <v>384</v>
      </c>
      <c r="G278" t="s">
        <v>528</v>
      </c>
      <c r="I278">
        <v>9160</v>
      </c>
      <c r="J278" t="s">
        <v>529</v>
      </c>
      <c r="K278" t="s">
        <v>531</v>
      </c>
      <c r="L278" t="s">
        <v>530</v>
      </c>
      <c r="M278" t="s">
        <v>530</v>
      </c>
      <c r="N278" t="s">
        <v>530</v>
      </c>
      <c r="O278" t="s">
        <v>531</v>
      </c>
      <c r="P278">
        <v>4</v>
      </c>
      <c r="Q278" s="8" t="str">
        <f t="shared" si="4"/>
        <v>3320009977669160</v>
      </c>
      <c r="R278" t="s">
        <v>812</v>
      </c>
    </row>
    <row r="279" spans="1:18" x14ac:dyDescent="0.25">
      <c r="A279">
        <v>4</v>
      </c>
      <c r="B279">
        <v>1415</v>
      </c>
      <c r="C279" t="s">
        <v>527</v>
      </c>
      <c r="D279">
        <v>11770</v>
      </c>
      <c r="E279" s="8">
        <v>61700308038</v>
      </c>
      <c r="F279" t="s">
        <v>573</v>
      </c>
      <c r="G279" t="s">
        <v>542</v>
      </c>
      <c r="I279">
        <v>9000</v>
      </c>
      <c r="J279" t="s">
        <v>529</v>
      </c>
      <c r="K279" t="s">
        <v>530</v>
      </c>
      <c r="L279" t="s">
        <v>530</v>
      </c>
      <c r="M279" t="s">
        <v>531</v>
      </c>
      <c r="N279" t="s">
        <v>531</v>
      </c>
      <c r="O279" t="s">
        <v>530</v>
      </c>
      <c r="P279">
        <v>1</v>
      </c>
      <c r="Q279" s="8" t="str">
        <f t="shared" si="4"/>
        <v>617003080389000</v>
      </c>
      <c r="R279" t="s">
        <v>812</v>
      </c>
    </row>
    <row r="280" spans="1:18" x14ac:dyDescent="0.25">
      <c r="A280">
        <v>3</v>
      </c>
      <c r="B280">
        <v>1415</v>
      </c>
      <c r="C280" t="s">
        <v>527</v>
      </c>
      <c r="D280">
        <v>81670</v>
      </c>
      <c r="E280" s="8">
        <v>331800880145</v>
      </c>
      <c r="F280" t="s">
        <v>476</v>
      </c>
      <c r="G280" t="s">
        <v>534</v>
      </c>
      <c r="I280">
        <v>9100</v>
      </c>
      <c r="J280" t="s">
        <v>529</v>
      </c>
      <c r="K280" t="s">
        <v>531</v>
      </c>
      <c r="L280" t="s">
        <v>530</v>
      </c>
      <c r="M280" t="s">
        <v>530</v>
      </c>
      <c r="N280" t="s">
        <v>531</v>
      </c>
      <c r="O280" t="s">
        <v>530</v>
      </c>
      <c r="P280">
        <v>3</v>
      </c>
      <c r="Q280" s="8" t="str">
        <f t="shared" si="4"/>
        <v>3318008801459100</v>
      </c>
      <c r="R280" t="s">
        <v>812</v>
      </c>
    </row>
    <row r="281" spans="1:18" x14ac:dyDescent="0.25">
      <c r="A281">
        <v>3</v>
      </c>
      <c r="B281">
        <v>1415</v>
      </c>
      <c r="C281" t="s">
        <v>527</v>
      </c>
      <c r="D281">
        <v>81670</v>
      </c>
      <c r="E281" s="8">
        <v>331800880145</v>
      </c>
      <c r="F281" t="s">
        <v>476</v>
      </c>
      <c r="G281" t="s">
        <v>534</v>
      </c>
      <c r="I281">
        <v>9160</v>
      </c>
      <c r="J281" t="s">
        <v>529</v>
      </c>
      <c r="K281" t="s">
        <v>531</v>
      </c>
      <c r="L281" t="s">
        <v>530</v>
      </c>
      <c r="M281" t="s">
        <v>530</v>
      </c>
      <c r="N281" t="s">
        <v>530</v>
      </c>
      <c r="O281" t="s">
        <v>531</v>
      </c>
      <c r="P281">
        <v>4</v>
      </c>
      <c r="Q281" s="8" t="str">
        <f t="shared" si="4"/>
        <v>3318008801459160</v>
      </c>
      <c r="R281" t="s">
        <v>812</v>
      </c>
    </row>
    <row r="282" spans="1:18" x14ac:dyDescent="0.25">
      <c r="A282">
        <v>4</v>
      </c>
      <c r="B282">
        <v>1415</v>
      </c>
      <c r="C282" t="s">
        <v>527</v>
      </c>
      <c r="D282">
        <v>21370</v>
      </c>
      <c r="E282" s="8">
        <v>280518998058</v>
      </c>
      <c r="F282" t="s">
        <v>574</v>
      </c>
      <c r="G282" t="s">
        <v>558</v>
      </c>
      <c r="I282">
        <v>9000</v>
      </c>
      <c r="J282" t="s">
        <v>529</v>
      </c>
      <c r="K282" t="s">
        <v>530</v>
      </c>
      <c r="L282" t="s">
        <v>530</v>
      </c>
      <c r="M282" t="s">
        <v>531</v>
      </c>
      <c r="N282" t="s">
        <v>531</v>
      </c>
      <c r="O282" t="s">
        <v>530</v>
      </c>
      <c r="P282">
        <v>1</v>
      </c>
      <c r="Q282" s="8" t="str">
        <f t="shared" si="4"/>
        <v>2805189980589000</v>
      </c>
      <c r="R282" t="s">
        <v>812</v>
      </c>
    </row>
    <row r="283" spans="1:18" x14ac:dyDescent="0.25">
      <c r="A283">
        <v>4</v>
      </c>
      <c r="B283">
        <v>1415</v>
      </c>
      <c r="C283" t="s">
        <v>527</v>
      </c>
      <c r="D283">
        <v>21370</v>
      </c>
      <c r="E283" s="8">
        <v>280518998058</v>
      </c>
      <c r="F283" t="s">
        <v>574</v>
      </c>
      <c r="G283" t="s">
        <v>558</v>
      </c>
      <c r="I283">
        <v>9100</v>
      </c>
      <c r="J283" t="s">
        <v>529</v>
      </c>
      <c r="K283" t="s">
        <v>531</v>
      </c>
      <c r="L283" t="s">
        <v>530</v>
      </c>
      <c r="M283" t="s">
        <v>530</v>
      </c>
      <c r="N283" t="s">
        <v>531</v>
      </c>
      <c r="O283" t="s">
        <v>530</v>
      </c>
      <c r="P283">
        <v>3</v>
      </c>
      <c r="Q283" s="8" t="str">
        <f t="shared" si="4"/>
        <v>2805189980589100</v>
      </c>
      <c r="R283" t="s">
        <v>812</v>
      </c>
    </row>
    <row r="284" spans="1:18" x14ac:dyDescent="0.25">
      <c r="A284">
        <v>4</v>
      </c>
      <c r="B284">
        <v>1415</v>
      </c>
      <c r="C284" t="s">
        <v>527</v>
      </c>
      <c r="D284">
        <v>21370</v>
      </c>
      <c r="E284" s="8">
        <v>280518998058</v>
      </c>
      <c r="F284" t="s">
        <v>574</v>
      </c>
      <c r="G284" t="s">
        <v>558</v>
      </c>
      <c r="I284">
        <v>9115</v>
      </c>
      <c r="J284" t="s">
        <v>529</v>
      </c>
      <c r="K284" t="s">
        <v>531</v>
      </c>
      <c r="L284" t="s">
        <v>530</v>
      </c>
      <c r="M284" t="s">
        <v>530</v>
      </c>
      <c r="N284" t="s">
        <v>531</v>
      </c>
      <c r="O284" t="s">
        <v>530</v>
      </c>
      <c r="P284">
        <v>3</v>
      </c>
      <c r="Q284" s="8" t="str">
        <f t="shared" si="4"/>
        <v>2805189980589115</v>
      </c>
      <c r="R284" t="s">
        <v>812</v>
      </c>
    </row>
    <row r="285" spans="1:18" x14ac:dyDescent="0.25">
      <c r="A285">
        <v>4</v>
      </c>
      <c r="B285">
        <v>1415</v>
      </c>
      <c r="C285" t="s">
        <v>527</v>
      </c>
      <c r="D285">
        <v>21370</v>
      </c>
      <c r="E285" s="8">
        <v>280518998058</v>
      </c>
      <c r="F285" t="s">
        <v>574</v>
      </c>
      <c r="G285" t="s">
        <v>558</v>
      </c>
      <c r="I285">
        <v>9165</v>
      </c>
      <c r="J285" t="s">
        <v>529</v>
      </c>
      <c r="K285" t="s">
        <v>531</v>
      </c>
      <c r="L285" t="s">
        <v>530</v>
      </c>
      <c r="M285" t="s">
        <v>530</v>
      </c>
      <c r="N285" t="s">
        <v>530</v>
      </c>
      <c r="O285" t="s">
        <v>531</v>
      </c>
      <c r="P285">
        <v>4</v>
      </c>
      <c r="Q285" s="8" t="str">
        <f t="shared" si="4"/>
        <v>2805189980589165</v>
      </c>
      <c r="R285" t="s">
        <v>812</v>
      </c>
    </row>
    <row r="286" spans="1:18" x14ac:dyDescent="0.25">
      <c r="A286">
        <v>1</v>
      </c>
      <c r="B286">
        <v>1415</v>
      </c>
      <c r="C286" t="s">
        <v>527</v>
      </c>
      <c r="D286">
        <v>11790</v>
      </c>
      <c r="E286" s="8">
        <v>661100997871</v>
      </c>
      <c r="F286" t="s">
        <v>575</v>
      </c>
      <c r="G286" t="s">
        <v>544</v>
      </c>
      <c r="H286" t="s">
        <v>558</v>
      </c>
      <c r="I286">
        <v>9000</v>
      </c>
      <c r="J286" t="s">
        <v>529</v>
      </c>
      <c r="K286" t="s">
        <v>530</v>
      </c>
      <c r="L286" t="s">
        <v>530</v>
      </c>
      <c r="M286" t="s">
        <v>531</v>
      </c>
      <c r="N286" t="s">
        <v>531</v>
      </c>
      <c r="O286" t="s">
        <v>530</v>
      </c>
      <c r="P286">
        <v>1</v>
      </c>
      <c r="Q286" s="8" t="str">
        <f t="shared" si="4"/>
        <v>6611009978719000</v>
      </c>
      <c r="R286" t="s">
        <v>812</v>
      </c>
    </row>
    <row r="287" spans="1:18" x14ac:dyDescent="0.25">
      <c r="A287">
        <v>4</v>
      </c>
      <c r="B287">
        <v>1415</v>
      </c>
      <c r="C287" t="s">
        <v>532</v>
      </c>
      <c r="D287">
        <v>22000</v>
      </c>
      <c r="E287" s="8">
        <v>31502880026</v>
      </c>
      <c r="F287" t="s">
        <v>694</v>
      </c>
      <c r="G287" t="s">
        <v>562</v>
      </c>
      <c r="I287">
        <v>9160</v>
      </c>
      <c r="J287" t="s">
        <v>529</v>
      </c>
      <c r="K287" t="s">
        <v>531</v>
      </c>
      <c r="L287" t="s">
        <v>530</v>
      </c>
      <c r="M287" t="s">
        <v>530</v>
      </c>
      <c r="N287" t="s">
        <v>530</v>
      </c>
      <c r="O287" t="s">
        <v>531</v>
      </c>
      <c r="P287">
        <v>4</v>
      </c>
      <c r="Q287" s="8" t="str">
        <f t="shared" si="4"/>
        <v>315028800269160</v>
      </c>
      <c r="R287" t="s">
        <v>812</v>
      </c>
    </row>
    <row r="288" spans="1:18" x14ac:dyDescent="0.25">
      <c r="A288">
        <v>4</v>
      </c>
      <c r="B288">
        <v>1415</v>
      </c>
      <c r="C288" t="s">
        <v>527</v>
      </c>
      <c r="D288">
        <v>11810</v>
      </c>
      <c r="E288" s="8">
        <v>280506998512</v>
      </c>
      <c r="F288" t="s">
        <v>401</v>
      </c>
      <c r="G288" t="s">
        <v>542</v>
      </c>
      <c r="I288">
        <v>9000</v>
      </c>
      <c r="J288" t="s">
        <v>529</v>
      </c>
      <c r="K288" t="s">
        <v>530</v>
      </c>
      <c r="L288" t="s">
        <v>530</v>
      </c>
      <c r="M288" t="s">
        <v>531</v>
      </c>
      <c r="N288" t="s">
        <v>531</v>
      </c>
      <c r="O288" t="s">
        <v>530</v>
      </c>
      <c r="P288">
        <v>1</v>
      </c>
      <c r="Q288" s="8" t="str">
        <f t="shared" si="4"/>
        <v>2805069985129000</v>
      </c>
      <c r="R288" t="s">
        <v>812</v>
      </c>
    </row>
    <row r="289" spans="1:18" x14ac:dyDescent="0.25">
      <c r="A289">
        <v>4</v>
      </c>
      <c r="B289">
        <v>1415</v>
      </c>
      <c r="C289" t="s">
        <v>527</v>
      </c>
      <c r="D289">
        <v>23800</v>
      </c>
      <c r="E289" s="8">
        <v>660802999880</v>
      </c>
      <c r="F289" t="s">
        <v>576</v>
      </c>
      <c r="G289" t="s">
        <v>537</v>
      </c>
      <c r="H289" t="s">
        <v>542</v>
      </c>
      <c r="I289">
        <v>9000</v>
      </c>
      <c r="J289" t="s">
        <v>529</v>
      </c>
      <c r="K289" t="s">
        <v>530</v>
      </c>
      <c r="L289" t="s">
        <v>530</v>
      </c>
      <c r="M289" t="s">
        <v>531</v>
      </c>
      <c r="N289" t="s">
        <v>531</v>
      </c>
      <c r="O289" t="s">
        <v>530</v>
      </c>
      <c r="P289">
        <v>1</v>
      </c>
      <c r="Q289" s="8" t="str">
        <f t="shared" si="4"/>
        <v>6608029998809000</v>
      </c>
      <c r="R289" t="s">
        <v>812</v>
      </c>
    </row>
    <row r="290" spans="1:18" x14ac:dyDescent="0.25">
      <c r="A290">
        <v>4</v>
      </c>
      <c r="B290">
        <v>1415</v>
      </c>
      <c r="C290" t="s">
        <v>527</v>
      </c>
      <c r="D290">
        <v>23800</v>
      </c>
      <c r="E290" s="8">
        <v>660802999880</v>
      </c>
      <c r="F290" t="s">
        <v>576</v>
      </c>
      <c r="G290" t="s">
        <v>537</v>
      </c>
      <c r="H290" t="s">
        <v>542</v>
      </c>
      <c r="I290">
        <v>9100</v>
      </c>
      <c r="J290" t="s">
        <v>529</v>
      </c>
      <c r="K290" t="s">
        <v>531</v>
      </c>
      <c r="L290" t="s">
        <v>530</v>
      </c>
      <c r="M290" t="s">
        <v>530</v>
      </c>
      <c r="N290" t="s">
        <v>531</v>
      </c>
      <c r="O290" t="s">
        <v>530</v>
      </c>
      <c r="P290">
        <v>3</v>
      </c>
      <c r="Q290" s="8" t="str">
        <f t="shared" si="4"/>
        <v>6608029998809100</v>
      </c>
      <c r="R290" t="s">
        <v>812</v>
      </c>
    </row>
    <row r="291" spans="1:18" x14ac:dyDescent="0.25">
      <c r="A291">
        <v>6</v>
      </c>
      <c r="B291">
        <v>1415</v>
      </c>
      <c r="C291" t="s">
        <v>527</v>
      </c>
      <c r="D291">
        <v>11820</v>
      </c>
      <c r="E291" s="8">
        <v>660803020000</v>
      </c>
      <c r="F291" t="s">
        <v>431</v>
      </c>
      <c r="G291" t="s">
        <v>596</v>
      </c>
      <c r="H291" t="s">
        <v>563</v>
      </c>
      <c r="I291">
        <v>9000</v>
      </c>
      <c r="J291" t="s">
        <v>529</v>
      </c>
      <c r="K291" t="s">
        <v>530</v>
      </c>
      <c r="L291" t="s">
        <v>530</v>
      </c>
      <c r="M291" t="s">
        <v>531</v>
      </c>
      <c r="N291" t="s">
        <v>531</v>
      </c>
      <c r="O291" t="s">
        <v>530</v>
      </c>
      <c r="P291">
        <v>2</v>
      </c>
      <c r="Q291" s="8" t="str">
        <f t="shared" si="4"/>
        <v>6608030200009000</v>
      </c>
      <c r="R291" t="s">
        <v>812</v>
      </c>
    </row>
    <row r="292" spans="1:18" x14ac:dyDescent="0.25">
      <c r="A292">
        <v>4</v>
      </c>
      <c r="B292">
        <v>1415</v>
      </c>
      <c r="C292" t="s">
        <v>527</v>
      </c>
      <c r="D292">
        <v>13060</v>
      </c>
      <c r="E292" s="8">
        <v>500304880222</v>
      </c>
      <c r="F292" t="s">
        <v>455</v>
      </c>
      <c r="G292" t="s">
        <v>558</v>
      </c>
      <c r="I292">
        <v>9160</v>
      </c>
      <c r="J292" t="s">
        <v>529</v>
      </c>
      <c r="K292" t="s">
        <v>531</v>
      </c>
      <c r="L292" t="s">
        <v>530</v>
      </c>
      <c r="M292" t="s">
        <v>530</v>
      </c>
      <c r="N292" t="s">
        <v>530</v>
      </c>
      <c r="O292" t="s">
        <v>531</v>
      </c>
      <c r="P292">
        <v>4</v>
      </c>
      <c r="Q292" s="8" t="str">
        <f t="shared" si="4"/>
        <v>5003048802229160</v>
      </c>
      <c r="R292" t="s">
        <v>812</v>
      </c>
    </row>
    <row r="293" spans="1:18" x14ac:dyDescent="0.25">
      <c r="A293">
        <v>4</v>
      </c>
      <c r="B293">
        <v>1415</v>
      </c>
      <c r="C293" t="s">
        <v>527</v>
      </c>
      <c r="D293">
        <v>20600</v>
      </c>
      <c r="E293" s="8">
        <v>331300880219</v>
      </c>
      <c r="F293" t="s">
        <v>344</v>
      </c>
      <c r="G293" t="s">
        <v>537</v>
      </c>
      <c r="H293" t="s">
        <v>536</v>
      </c>
      <c r="I293">
        <v>9000</v>
      </c>
      <c r="J293" t="s">
        <v>529</v>
      </c>
      <c r="K293" t="s">
        <v>530</v>
      </c>
      <c r="L293" t="s">
        <v>530</v>
      </c>
      <c r="M293" t="s">
        <v>531</v>
      </c>
      <c r="N293" t="s">
        <v>531</v>
      </c>
      <c r="O293" t="s">
        <v>530</v>
      </c>
      <c r="P293">
        <v>1</v>
      </c>
      <c r="Q293" s="8" t="str">
        <f t="shared" si="4"/>
        <v>3313008802199000</v>
      </c>
      <c r="R293" t="s">
        <v>812</v>
      </c>
    </row>
    <row r="294" spans="1:18" x14ac:dyDescent="0.25">
      <c r="A294">
        <v>4</v>
      </c>
      <c r="B294">
        <v>1415</v>
      </c>
      <c r="C294" t="s">
        <v>527</v>
      </c>
      <c r="D294">
        <v>20600</v>
      </c>
      <c r="E294" s="8">
        <v>331300880219</v>
      </c>
      <c r="F294" t="s">
        <v>344</v>
      </c>
      <c r="G294" t="s">
        <v>537</v>
      </c>
      <c r="H294" t="s">
        <v>536</v>
      </c>
      <c r="I294">
        <v>9100</v>
      </c>
      <c r="J294" t="s">
        <v>529</v>
      </c>
      <c r="K294" t="s">
        <v>531</v>
      </c>
      <c r="L294" t="s">
        <v>530</v>
      </c>
      <c r="M294" t="s">
        <v>530</v>
      </c>
      <c r="N294" t="s">
        <v>531</v>
      </c>
      <c r="O294" t="s">
        <v>530</v>
      </c>
      <c r="P294">
        <v>3</v>
      </c>
      <c r="Q294" s="8" t="str">
        <f t="shared" si="4"/>
        <v>3313008802199100</v>
      </c>
      <c r="R294" t="s">
        <v>812</v>
      </c>
    </row>
    <row r="295" spans="1:18" x14ac:dyDescent="0.25">
      <c r="A295">
        <v>4</v>
      </c>
      <c r="B295">
        <v>1415</v>
      </c>
      <c r="C295" t="s">
        <v>527</v>
      </c>
      <c r="D295">
        <v>20600</v>
      </c>
      <c r="E295" s="8">
        <v>331300880219</v>
      </c>
      <c r="F295" t="s">
        <v>344</v>
      </c>
      <c r="G295" t="s">
        <v>537</v>
      </c>
      <c r="H295" t="s">
        <v>536</v>
      </c>
      <c r="I295">
        <v>9160</v>
      </c>
      <c r="J295" t="s">
        <v>529</v>
      </c>
      <c r="K295" t="s">
        <v>531</v>
      </c>
      <c r="L295" t="s">
        <v>530</v>
      </c>
      <c r="M295" t="s">
        <v>530</v>
      </c>
      <c r="N295" t="s">
        <v>530</v>
      </c>
      <c r="O295" t="s">
        <v>531</v>
      </c>
      <c r="P295">
        <v>4</v>
      </c>
      <c r="Q295" s="8" t="str">
        <f t="shared" si="4"/>
        <v>3313008802199160</v>
      </c>
      <c r="R295" t="s">
        <v>812</v>
      </c>
    </row>
    <row r="296" spans="1:18" x14ac:dyDescent="0.25">
      <c r="A296">
        <v>4</v>
      </c>
      <c r="B296">
        <v>1415</v>
      </c>
      <c r="C296" t="s">
        <v>527</v>
      </c>
      <c r="D296">
        <v>11840</v>
      </c>
      <c r="E296" s="8">
        <v>332000227132</v>
      </c>
      <c r="F296" t="s">
        <v>357</v>
      </c>
      <c r="G296" t="s">
        <v>528</v>
      </c>
      <c r="H296" t="s">
        <v>556</v>
      </c>
      <c r="I296">
        <v>9001</v>
      </c>
      <c r="J296" t="s">
        <v>529</v>
      </c>
      <c r="K296" t="s">
        <v>530</v>
      </c>
      <c r="L296" t="s">
        <v>530</v>
      </c>
      <c r="M296" t="s">
        <v>531</v>
      </c>
      <c r="N296" t="s">
        <v>531</v>
      </c>
      <c r="O296" t="s">
        <v>530</v>
      </c>
      <c r="P296">
        <v>1</v>
      </c>
      <c r="Q296" s="8" t="str">
        <f t="shared" si="4"/>
        <v>3320002271329001</v>
      </c>
      <c r="R296" t="s">
        <v>812</v>
      </c>
    </row>
    <row r="297" spans="1:18" x14ac:dyDescent="0.25">
      <c r="A297">
        <v>4</v>
      </c>
      <c r="B297">
        <v>1415</v>
      </c>
      <c r="C297" t="s">
        <v>527</v>
      </c>
      <c r="D297">
        <v>11840</v>
      </c>
      <c r="E297" s="8">
        <v>332000227132</v>
      </c>
      <c r="F297" t="s">
        <v>357</v>
      </c>
      <c r="G297" t="s">
        <v>528</v>
      </c>
      <c r="H297" t="s">
        <v>556</v>
      </c>
      <c r="I297">
        <v>9002</v>
      </c>
      <c r="J297" t="s">
        <v>529</v>
      </c>
      <c r="K297" t="s">
        <v>530</v>
      </c>
      <c r="L297" t="s">
        <v>530</v>
      </c>
      <c r="M297" t="s">
        <v>531</v>
      </c>
      <c r="N297" t="s">
        <v>531</v>
      </c>
      <c r="O297" t="s">
        <v>530</v>
      </c>
      <c r="P297">
        <v>1</v>
      </c>
      <c r="Q297" s="8" t="str">
        <f t="shared" si="4"/>
        <v>3320002271329002</v>
      </c>
      <c r="R297" t="s">
        <v>812</v>
      </c>
    </row>
    <row r="298" spans="1:18" x14ac:dyDescent="0.25">
      <c r="A298">
        <v>4</v>
      </c>
      <c r="B298">
        <v>1415</v>
      </c>
      <c r="C298" t="s">
        <v>527</v>
      </c>
      <c r="D298">
        <v>11840</v>
      </c>
      <c r="E298" s="8">
        <v>332000227132</v>
      </c>
      <c r="F298" t="s">
        <v>357</v>
      </c>
      <c r="G298" t="s">
        <v>528</v>
      </c>
      <c r="H298" t="s">
        <v>556</v>
      </c>
      <c r="I298">
        <v>9101</v>
      </c>
      <c r="J298" t="s">
        <v>529</v>
      </c>
      <c r="K298" t="s">
        <v>531</v>
      </c>
      <c r="L298" t="s">
        <v>530</v>
      </c>
      <c r="M298" t="s">
        <v>530</v>
      </c>
      <c r="N298" t="s">
        <v>531</v>
      </c>
      <c r="O298" t="s">
        <v>530</v>
      </c>
      <c r="P298">
        <v>3</v>
      </c>
      <c r="Q298" s="8" t="str">
        <f t="shared" si="4"/>
        <v>3320002271329101</v>
      </c>
      <c r="R298" t="s">
        <v>812</v>
      </c>
    </row>
    <row r="299" spans="1:18" x14ac:dyDescent="0.25">
      <c r="A299">
        <v>4</v>
      </c>
      <c r="B299">
        <v>1415</v>
      </c>
      <c r="C299" t="s">
        <v>527</v>
      </c>
      <c r="D299">
        <v>11840</v>
      </c>
      <c r="E299" s="8">
        <v>332000227132</v>
      </c>
      <c r="F299" t="s">
        <v>357</v>
      </c>
      <c r="G299" t="s">
        <v>528</v>
      </c>
      <c r="H299" t="s">
        <v>556</v>
      </c>
      <c r="I299">
        <v>9115</v>
      </c>
      <c r="J299" t="s">
        <v>529</v>
      </c>
      <c r="K299" t="s">
        <v>531</v>
      </c>
      <c r="L299" t="s">
        <v>530</v>
      </c>
      <c r="M299" t="s">
        <v>530</v>
      </c>
      <c r="N299" t="s">
        <v>531</v>
      </c>
      <c r="O299" t="s">
        <v>530</v>
      </c>
      <c r="P299">
        <v>3</v>
      </c>
      <c r="Q299" s="8" t="str">
        <f t="shared" si="4"/>
        <v>3320002271329115</v>
      </c>
      <c r="R299" t="s">
        <v>812</v>
      </c>
    </row>
    <row r="300" spans="1:18" x14ac:dyDescent="0.25">
      <c r="A300">
        <v>4</v>
      </c>
      <c r="B300">
        <v>1415</v>
      </c>
      <c r="C300" t="s">
        <v>527</v>
      </c>
      <c r="D300">
        <v>11840</v>
      </c>
      <c r="E300" s="8">
        <v>332000227132</v>
      </c>
      <c r="F300" t="s">
        <v>357</v>
      </c>
      <c r="G300" t="s">
        <v>528</v>
      </c>
      <c r="H300" t="s">
        <v>556</v>
      </c>
      <c r="I300">
        <v>9160</v>
      </c>
      <c r="J300" t="s">
        <v>529</v>
      </c>
      <c r="K300" t="s">
        <v>531</v>
      </c>
      <c r="L300" t="s">
        <v>530</v>
      </c>
      <c r="M300" t="s">
        <v>530</v>
      </c>
      <c r="N300" t="s">
        <v>530</v>
      </c>
      <c r="O300" t="s">
        <v>531</v>
      </c>
      <c r="P300">
        <v>4</v>
      </c>
      <c r="Q300" s="8" t="str">
        <f t="shared" si="4"/>
        <v>3320002271329160</v>
      </c>
      <c r="R300" t="s">
        <v>812</v>
      </c>
    </row>
    <row r="301" spans="1:18" x14ac:dyDescent="0.25">
      <c r="A301">
        <v>4</v>
      </c>
      <c r="B301">
        <v>1415</v>
      </c>
      <c r="C301" t="s">
        <v>527</v>
      </c>
      <c r="D301">
        <v>11840</v>
      </c>
      <c r="E301" s="8">
        <v>332000227132</v>
      </c>
      <c r="F301" t="s">
        <v>357</v>
      </c>
      <c r="G301" t="s">
        <v>528</v>
      </c>
      <c r="H301" t="s">
        <v>556</v>
      </c>
      <c r="I301">
        <v>9165</v>
      </c>
      <c r="J301" t="s">
        <v>529</v>
      </c>
      <c r="K301" t="s">
        <v>531</v>
      </c>
      <c r="L301" t="s">
        <v>530</v>
      </c>
      <c r="M301" t="s">
        <v>530</v>
      </c>
      <c r="N301" t="s">
        <v>530</v>
      </c>
      <c r="O301" t="s">
        <v>531</v>
      </c>
      <c r="P301">
        <v>4</v>
      </c>
      <c r="Q301" s="8" t="str">
        <f t="shared" si="4"/>
        <v>3320002271329165</v>
      </c>
      <c r="R301" t="s">
        <v>812</v>
      </c>
    </row>
    <row r="302" spans="1:18" x14ac:dyDescent="0.25">
      <c r="A302">
        <v>4</v>
      </c>
      <c r="B302">
        <v>1415</v>
      </c>
      <c r="C302" t="s">
        <v>527</v>
      </c>
      <c r="D302">
        <v>11850</v>
      </c>
      <c r="E302" s="8">
        <v>332000227506</v>
      </c>
      <c r="F302" t="s">
        <v>358</v>
      </c>
      <c r="G302" t="s">
        <v>556</v>
      </c>
      <c r="I302">
        <v>9100</v>
      </c>
      <c r="J302" t="s">
        <v>529</v>
      </c>
      <c r="K302" t="s">
        <v>531</v>
      </c>
      <c r="L302" t="s">
        <v>530</v>
      </c>
      <c r="M302" t="s">
        <v>530</v>
      </c>
      <c r="N302" t="s">
        <v>531</v>
      </c>
      <c r="O302" t="s">
        <v>530</v>
      </c>
      <c r="P302">
        <v>3</v>
      </c>
      <c r="Q302" s="8" t="str">
        <f t="shared" si="4"/>
        <v>3320002275069100</v>
      </c>
      <c r="R302" t="s">
        <v>812</v>
      </c>
    </row>
    <row r="303" spans="1:18" x14ac:dyDescent="0.25">
      <c r="A303">
        <v>4</v>
      </c>
      <c r="B303">
        <v>1415</v>
      </c>
      <c r="C303" t="s">
        <v>527</v>
      </c>
      <c r="D303">
        <v>11850</v>
      </c>
      <c r="E303" s="8">
        <v>332000227506</v>
      </c>
      <c r="F303" t="s">
        <v>358</v>
      </c>
      <c r="G303" t="s">
        <v>556</v>
      </c>
      <c r="I303">
        <v>9115</v>
      </c>
      <c r="J303" t="s">
        <v>529</v>
      </c>
      <c r="K303" t="s">
        <v>531</v>
      </c>
      <c r="L303" t="s">
        <v>530</v>
      </c>
      <c r="M303" t="s">
        <v>530</v>
      </c>
      <c r="N303" t="s">
        <v>531</v>
      </c>
      <c r="O303" t="s">
        <v>530</v>
      </c>
      <c r="P303">
        <v>3</v>
      </c>
      <c r="Q303" s="8" t="str">
        <f t="shared" si="4"/>
        <v>3320002275069115</v>
      </c>
      <c r="R303" t="s">
        <v>812</v>
      </c>
    </row>
    <row r="304" spans="1:18" x14ac:dyDescent="0.25">
      <c r="A304">
        <v>4</v>
      </c>
      <c r="B304">
        <v>1415</v>
      </c>
      <c r="C304" t="s">
        <v>527</v>
      </c>
      <c r="D304">
        <v>11850</v>
      </c>
      <c r="E304" s="8">
        <v>332000227506</v>
      </c>
      <c r="F304" t="s">
        <v>358</v>
      </c>
      <c r="G304" t="s">
        <v>556</v>
      </c>
      <c r="I304">
        <v>9160</v>
      </c>
      <c r="J304" t="s">
        <v>529</v>
      </c>
      <c r="K304" t="s">
        <v>531</v>
      </c>
      <c r="L304" t="s">
        <v>530</v>
      </c>
      <c r="M304" t="s">
        <v>530</v>
      </c>
      <c r="N304" t="s">
        <v>530</v>
      </c>
      <c r="O304" t="s">
        <v>531</v>
      </c>
      <c r="P304">
        <v>4</v>
      </c>
      <c r="Q304" s="8" t="str">
        <f t="shared" si="4"/>
        <v>3320002275069160</v>
      </c>
      <c r="R304" t="s">
        <v>812</v>
      </c>
    </row>
    <row r="305" spans="1:18" x14ac:dyDescent="0.25">
      <c r="A305">
        <v>4</v>
      </c>
      <c r="B305">
        <v>1415</v>
      </c>
      <c r="C305" t="s">
        <v>527</v>
      </c>
      <c r="D305">
        <v>11850</v>
      </c>
      <c r="E305" s="8">
        <v>332000227506</v>
      </c>
      <c r="F305" t="s">
        <v>358</v>
      </c>
      <c r="G305" t="s">
        <v>556</v>
      </c>
      <c r="I305">
        <v>9165</v>
      </c>
      <c r="J305" t="s">
        <v>529</v>
      </c>
      <c r="K305" t="s">
        <v>531</v>
      </c>
      <c r="L305" t="s">
        <v>530</v>
      </c>
      <c r="M305" t="s">
        <v>530</v>
      </c>
      <c r="N305" t="s">
        <v>530</v>
      </c>
      <c r="O305" t="s">
        <v>531</v>
      </c>
      <c r="P305">
        <v>4</v>
      </c>
      <c r="Q305" s="8" t="str">
        <f t="shared" si="4"/>
        <v>3320002275069165</v>
      </c>
      <c r="R305" t="s">
        <v>812</v>
      </c>
    </row>
    <row r="306" spans="1:18" x14ac:dyDescent="0.25">
      <c r="A306">
        <v>4</v>
      </c>
      <c r="B306">
        <v>1415</v>
      </c>
      <c r="C306" t="s">
        <v>527</v>
      </c>
      <c r="D306">
        <v>22520</v>
      </c>
      <c r="E306" s="8">
        <v>331300630007</v>
      </c>
      <c r="F306" t="s">
        <v>633</v>
      </c>
      <c r="G306" t="s">
        <v>538</v>
      </c>
      <c r="I306">
        <v>9100</v>
      </c>
      <c r="J306" t="s">
        <v>529</v>
      </c>
      <c r="K306" t="s">
        <v>531</v>
      </c>
      <c r="L306" t="s">
        <v>530</v>
      </c>
      <c r="M306" t="s">
        <v>530</v>
      </c>
      <c r="N306" t="s">
        <v>531</v>
      </c>
      <c r="O306" t="s">
        <v>530</v>
      </c>
      <c r="P306">
        <v>3</v>
      </c>
      <c r="Q306" s="8" t="str">
        <f t="shared" si="4"/>
        <v>3313006300079100</v>
      </c>
      <c r="R306" t="s">
        <v>812</v>
      </c>
    </row>
    <row r="307" spans="1:18" x14ac:dyDescent="0.25">
      <c r="A307">
        <v>4</v>
      </c>
      <c r="B307">
        <v>1415</v>
      </c>
      <c r="C307" t="s">
        <v>527</v>
      </c>
      <c r="D307">
        <v>40400</v>
      </c>
      <c r="E307" s="8">
        <v>10100996557</v>
      </c>
      <c r="F307" t="s">
        <v>418</v>
      </c>
      <c r="G307" t="s">
        <v>534</v>
      </c>
      <c r="I307">
        <v>9002</v>
      </c>
      <c r="J307" t="s">
        <v>529</v>
      </c>
      <c r="K307" t="s">
        <v>530</v>
      </c>
      <c r="L307" t="s">
        <v>530</v>
      </c>
      <c r="M307" t="s">
        <v>531</v>
      </c>
      <c r="N307" t="s">
        <v>531</v>
      </c>
      <c r="O307" t="s">
        <v>530</v>
      </c>
      <c r="P307">
        <v>1</v>
      </c>
      <c r="Q307" s="8" t="str">
        <f t="shared" si="4"/>
        <v>101009965579002</v>
      </c>
      <c r="R307" t="s">
        <v>812</v>
      </c>
    </row>
    <row r="308" spans="1:18" x14ac:dyDescent="0.25">
      <c r="A308">
        <v>4</v>
      </c>
      <c r="B308">
        <v>1415</v>
      </c>
      <c r="C308" t="s">
        <v>527</v>
      </c>
      <c r="D308">
        <v>40400</v>
      </c>
      <c r="E308" s="8">
        <v>10100996557</v>
      </c>
      <c r="F308" t="s">
        <v>418</v>
      </c>
      <c r="G308" t="s">
        <v>534</v>
      </c>
      <c r="I308">
        <v>9100</v>
      </c>
      <c r="J308" t="s">
        <v>529</v>
      </c>
      <c r="K308" t="s">
        <v>531</v>
      </c>
      <c r="L308" t="s">
        <v>530</v>
      </c>
      <c r="M308" t="s">
        <v>530</v>
      </c>
      <c r="N308" t="s">
        <v>531</v>
      </c>
      <c r="O308" t="s">
        <v>530</v>
      </c>
      <c r="P308">
        <v>3</v>
      </c>
      <c r="Q308" s="8" t="str">
        <f t="shared" si="4"/>
        <v>101009965579100</v>
      </c>
      <c r="R308" t="s">
        <v>812</v>
      </c>
    </row>
    <row r="309" spans="1:18" x14ac:dyDescent="0.25">
      <c r="A309">
        <v>4</v>
      </c>
      <c r="B309">
        <v>1415</v>
      </c>
      <c r="C309" t="s">
        <v>527</v>
      </c>
      <c r="D309">
        <v>40400</v>
      </c>
      <c r="E309" s="8">
        <v>10100996557</v>
      </c>
      <c r="F309" t="s">
        <v>418</v>
      </c>
      <c r="G309" t="s">
        <v>534</v>
      </c>
      <c r="I309">
        <v>9160</v>
      </c>
      <c r="J309" t="s">
        <v>529</v>
      </c>
      <c r="K309" t="s">
        <v>531</v>
      </c>
      <c r="L309" t="s">
        <v>530</v>
      </c>
      <c r="M309" t="s">
        <v>530</v>
      </c>
      <c r="N309" t="s">
        <v>530</v>
      </c>
      <c r="O309" t="s">
        <v>531</v>
      </c>
      <c r="P309">
        <v>4</v>
      </c>
      <c r="Q309" s="8" t="str">
        <f t="shared" si="4"/>
        <v>101009965579160</v>
      </c>
      <c r="R309" t="s">
        <v>812</v>
      </c>
    </row>
    <row r="310" spans="1:18" x14ac:dyDescent="0.25">
      <c r="A310">
        <v>4</v>
      </c>
      <c r="B310">
        <v>1415</v>
      </c>
      <c r="C310" t="s">
        <v>527</v>
      </c>
      <c r="D310">
        <v>40400</v>
      </c>
      <c r="E310" s="8">
        <v>10100996557</v>
      </c>
      <c r="F310" t="s">
        <v>418</v>
      </c>
      <c r="G310" t="s">
        <v>534</v>
      </c>
      <c r="I310">
        <v>9165</v>
      </c>
      <c r="J310" t="s">
        <v>529</v>
      </c>
      <c r="K310" t="s">
        <v>531</v>
      </c>
      <c r="L310" t="s">
        <v>530</v>
      </c>
      <c r="M310" t="s">
        <v>530</v>
      </c>
      <c r="N310" t="s">
        <v>530</v>
      </c>
      <c r="O310" t="s">
        <v>531</v>
      </c>
      <c r="P310">
        <v>4</v>
      </c>
      <c r="Q310" s="8" t="str">
        <f t="shared" si="4"/>
        <v>101009965579165</v>
      </c>
      <c r="R310" t="s">
        <v>812</v>
      </c>
    </row>
    <row r="311" spans="1:18" x14ac:dyDescent="0.25">
      <c r="A311">
        <v>4</v>
      </c>
      <c r="B311">
        <v>1415</v>
      </c>
      <c r="C311" t="s">
        <v>527</v>
      </c>
      <c r="D311">
        <v>11870</v>
      </c>
      <c r="E311" s="8">
        <v>520302880126</v>
      </c>
      <c r="F311" t="s">
        <v>634</v>
      </c>
      <c r="G311" t="s">
        <v>571</v>
      </c>
      <c r="I311">
        <v>9100</v>
      </c>
      <c r="J311" t="s">
        <v>529</v>
      </c>
      <c r="K311" t="s">
        <v>531</v>
      </c>
      <c r="L311" t="s">
        <v>530</v>
      </c>
      <c r="M311" t="s">
        <v>530</v>
      </c>
      <c r="N311" t="s">
        <v>531</v>
      </c>
      <c r="O311" t="s">
        <v>530</v>
      </c>
      <c r="P311">
        <v>3</v>
      </c>
      <c r="Q311" s="8" t="str">
        <f t="shared" si="4"/>
        <v>5203028801269100</v>
      </c>
      <c r="R311" t="s">
        <v>812</v>
      </c>
    </row>
    <row r="312" spans="1:18" x14ac:dyDescent="0.25">
      <c r="A312">
        <v>4</v>
      </c>
      <c r="B312">
        <v>1415</v>
      </c>
      <c r="C312" t="s">
        <v>527</v>
      </c>
      <c r="D312">
        <v>11870</v>
      </c>
      <c r="E312" s="8">
        <v>520302880126</v>
      </c>
      <c r="F312" t="s">
        <v>634</v>
      </c>
      <c r="G312" t="s">
        <v>571</v>
      </c>
      <c r="I312">
        <v>9115</v>
      </c>
      <c r="J312" t="s">
        <v>529</v>
      </c>
      <c r="K312" t="s">
        <v>531</v>
      </c>
      <c r="L312" t="s">
        <v>530</v>
      </c>
      <c r="M312" t="s">
        <v>530</v>
      </c>
      <c r="N312" t="s">
        <v>531</v>
      </c>
      <c r="O312" t="s">
        <v>530</v>
      </c>
      <c r="P312">
        <v>3</v>
      </c>
      <c r="Q312" s="8" t="str">
        <f t="shared" si="4"/>
        <v>5203028801269115</v>
      </c>
      <c r="R312" t="s">
        <v>812</v>
      </c>
    </row>
    <row r="313" spans="1:18" x14ac:dyDescent="0.25">
      <c r="A313">
        <v>4</v>
      </c>
      <c r="B313">
        <v>1415</v>
      </c>
      <c r="C313" t="s">
        <v>527</v>
      </c>
      <c r="D313">
        <v>11870</v>
      </c>
      <c r="E313" s="8">
        <v>520302880126</v>
      </c>
      <c r="F313" t="s">
        <v>634</v>
      </c>
      <c r="G313" t="s">
        <v>571</v>
      </c>
      <c r="I313">
        <v>9116</v>
      </c>
      <c r="J313" t="s">
        <v>529</v>
      </c>
      <c r="K313" t="s">
        <v>531</v>
      </c>
      <c r="L313" t="s">
        <v>530</v>
      </c>
      <c r="M313" t="s">
        <v>530</v>
      </c>
      <c r="N313" t="s">
        <v>531</v>
      </c>
      <c r="O313" t="s">
        <v>530</v>
      </c>
      <c r="P313">
        <v>3</v>
      </c>
      <c r="Q313" s="8" t="str">
        <f t="shared" si="4"/>
        <v>5203028801269116</v>
      </c>
      <c r="R313" t="s">
        <v>812</v>
      </c>
    </row>
    <row r="314" spans="1:18" x14ac:dyDescent="0.25">
      <c r="A314">
        <v>4</v>
      </c>
      <c r="B314">
        <v>1415</v>
      </c>
      <c r="C314" t="s">
        <v>527</v>
      </c>
      <c r="D314">
        <v>11870</v>
      </c>
      <c r="E314" s="8">
        <v>520302880126</v>
      </c>
      <c r="F314" t="s">
        <v>634</v>
      </c>
      <c r="G314" t="s">
        <v>571</v>
      </c>
      <c r="I314">
        <v>9165</v>
      </c>
      <c r="J314" t="s">
        <v>529</v>
      </c>
      <c r="K314" t="s">
        <v>531</v>
      </c>
      <c r="L314" t="s">
        <v>530</v>
      </c>
      <c r="M314" t="s">
        <v>530</v>
      </c>
      <c r="N314" t="s">
        <v>530</v>
      </c>
      <c r="O314" t="s">
        <v>531</v>
      </c>
      <c r="P314">
        <v>4</v>
      </c>
      <c r="Q314" s="8" t="str">
        <f t="shared" si="4"/>
        <v>5203028801269165</v>
      </c>
      <c r="R314" t="s">
        <v>812</v>
      </c>
    </row>
    <row r="315" spans="1:18" x14ac:dyDescent="0.25">
      <c r="A315">
        <v>4</v>
      </c>
      <c r="B315">
        <v>1415</v>
      </c>
      <c r="C315" t="s">
        <v>527</v>
      </c>
      <c r="D315">
        <v>21190</v>
      </c>
      <c r="E315" s="8">
        <v>320900880315</v>
      </c>
      <c r="F315" t="s">
        <v>479</v>
      </c>
      <c r="G315" t="s">
        <v>538</v>
      </c>
      <c r="I315">
        <v>9100</v>
      </c>
      <c r="J315" t="s">
        <v>529</v>
      </c>
      <c r="K315" t="s">
        <v>531</v>
      </c>
      <c r="L315" t="s">
        <v>530</v>
      </c>
      <c r="M315" t="s">
        <v>530</v>
      </c>
      <c r="N315" t="s">
        <v>531</v>
      </c>
      <c r="O315" t="s">
        <v>530</v>
      </c>
      <c r="P315">
        <v>3</v>
      </c>
      <c r="Q315" s="8" t="str">
        <f t="shared" si="4"/>
        <v>3209008803159100</v>
      </c>
      <c r="R315" t="s">
        <v>812</v>
      </c>
    </row>
    <row r="316" spans="1:18" x14ac:dyDescent="0.25">
      <c r="A316">
        <v>4</v>
      </c>
      <c r="B316">
        <v>1415</v>
      </c>
      <c r="C316" t="s">
        <v>527</v>
      </c>
      <c r="D316">
        <v>21190</v>
      </c>
      <c r="E316" s="8">
        <v>320900880315</v>
      </c>
      <c r="F316" t="s">
        <v>479</v>
      </c>
      <c r="G316" t="s">
        <v>538</v>
      </c>
      <c r="I316">
        <v>9160</v>
      </c>
      <c r="J316" t="s">
        <v>529</v>
      </c>
      <c r="K316" t="s">
        <v>531</v>
      </c>
      <c r="L316" t="s">
        <v>530</v>
      </c>
      <c r="M316" t="s">
        <v>530</v>
      </c>
      <c r="N316" t="s">
        <v>530</v>
      </c>
      <c r="O316" t="s">
        <v>531</v>
      </c>
      <c r="P316">
        <v>4</v>
      </c>
      <c r="Q316" s="8" t="str">
        <f t="shared" si="4"/>
        <v>3209008803159160</v>
      </c>
      <c r="R316" t="s">
        <v>812</v>
      </c>
    </row>
    <row r="317" spans="1:18" x14ac:dyDescent="0.25">
      <c r="A317">
        <v>4</v>
      </c>
      <c r="B317">
        <v>1415</v>
      </c>
      <c r="C317" t="s">
        <v>527</v>
      </c>
      <c r="D317">
        <v>10690</v>
      </c>
      <c r="E317" s="8">
        <v>261600997698</v>
      </c>
      <c r="F317" t="s">
        <v>577</v>
      </c>
      <c r="G317" t="s">
        <v>528</v>
      </c>
      <c r="I317">
        <v>9003</v>
      </c>
      <c r="J317" t="s">
        <v>529</v>
      </c>
      <c r="K317" t="s">
        <v>530</v>
      </c>
      <c r="L317" t="s">
        <v>530</v>
      </c>
      <c r="M317" t="s">
        <v>531</v>
      </c>
      <c r="N317" t="s">
        <v>531</v>
      </c>
      <c r="O317" t="s">
        <v>530</v>
      </c>
      <c r="P317">
        <v>1</v>
      </c>
      <c r="Q317" s="8" t="str">
        <f t="shared" si="4"/>
        <v>2616009976989003</v>
      </c>
      <c r="R317" t="s">
        <v>812</v>
      </c>
    </row>
    <row r="318" spans="1:18" x14ac:dyDescent="0.25">
      <c r="A318">
        <v>4</v>
      </c>
      <c r="B318">
        <v>1415</v>
      </c>
      <c r="C318" t="s">
        <v>527</v>
      </c>
      <c r="D318">
        <v>85500</v>
      </c>
      <c r="E318" s="8">
        <v>331800880148</v>
      </c>
      <c r="F318" t="s">
        <v>635</v>
      </c>
      <c r="G318" t="s">
        <v>542</v>
      </c>
      <c r="I318">
        <v>9100</v>
      </c>
      <c r="J318" t="s">
        <v>529</v>
      </c>
      <c r="K318" t="s">
        <v>531</v>
      </c>
      <c r="L318" t="s">
        <v>530</v>
      </c>
      <c r="M318" t="s">
        <v>530</v>
      </c>
      <c r="N318" t="s">
        <v>531</v>
      </c>
      <c r="O318" t="s">
        <v>530</v>
      </c>
      <c r="P318">
        <v>3</v>
      </c>
      <c r="Q318" s="8" t="str">
        <f t="shared" si="4"/>
        <v>3318008801489100</v>
      </c>
      <c r="R318" t="s">
        <v>812</v>
      </c>
    </row>
    <row r="319" spans="1:18" x14ac:dyDescent="0.25">
      <c r="A319">
        <v>4</v>
      </c>
      <c r="B319">
        <v>1415</v>
      </c>
      <c r="C319" t="s">
        <v>527</v>
      </c>
      <c r="D319">
        <v>85500</v>
      </c>
      <c r="E319" s="8">
        <v>331800880148</v>
      </c>
      <c r="F319" t="s">
        <v>635</v>
      </c>
      <c r="G319" t="s">
        <v>542</v>
      </c>
      <c r="I319">
        <v>9115</v>
      </c>
      <c r="J319" t="s">
        <v>529</v>
      </c>
      <c r="K319" t="s">
        <v>531</v>
      </c>
      <c r="L319" t="s">
        <v>530</v>
      </c>
      <c r="M319" t="s">
        <v>530</v>
      </c>
      <c r="N319" t="s">
        <v>531</v>
      </c>
      <c r="O319" t="s">
        <v>530</v>
      </c>
      <c r="P319">
        <v>3</v>
      </c>
      <c r="Q319" s="8" t="str">
        <f t="shared" si="4"/>
        <v>3318008801489115</v>
      </c>
      <c r="R319" t="s">
        <v>812</v>
      </c>
    </row>
    <row r="320" spans="1:18" x14ac:dyDescent="0.25">
      <c r="A320">
        <v>4</v>
      </c>
      <c r="B320">
        <v>1415</v>
      </c>
      <c r="C320" t="s">
        <v>527</v>
      </c>
      <c r="D320">
        <v>85500</v>
      </c>
      <c r="E320" s="8">
        <v>331800880148</v>
      </c>
      <c r="F320" t="s">
        <v>635</v>
      </c>
      <c r="G320" t="s">
        <v>542</v>
      </c>
      <c r="I320">
        <v>9160</v>
      </c>
      <c r="J320" t="s">
        <v>529</v>
      </c>
      <c r="K320" t="s">
        <v>531</v>
      </c>
      <c r="L320" t="s">
        <v>530</v>
      </c>
      <c r="M320" t="s">
        <v>530</v>
      </c>
      <c r="N320" t="s">
        <v>530</v>
      </c>
      <c r="O320" t="s">
        <v>531</v>
      </c>
      <c r="P320">
        <v>4</v>
      </c>
      <c r="Q320" s="8" t="str">
        <f t="shared" si="4"/>
        <v>3318008801489160</v>
      </c>
      <c r="R320" t="s">
        <v>812</v>
      </c>
    </row>
    <row r="321" spans="1:18" x14ac:dyDescent="0.25">
      <c r="A321">
        <v>4</v>
      </c>
      <c r="B321">
        <v>1415</v>
      </c>
      <c r="C321" t="s">
        <v>527</v>
      </c>
      <c r="D321">
        <v>85500</v>
      </c>
      <c r="E321" s="8">
        <v>331800880148</v>
      </c>
      <c r="F321" t="s">
        <v>635</v>
      </c>
      <c r="G321" t="s">
        <v>542</v>
      </c>
      <c r="I321">
        <v>9161</v>
      </c>
      <c r="J321" t="s">
        <v>529</v>
      </c>
      <c r="K321" t="s">
        <v>531</v>
      </c>
      <c r="L321" t="s">
        <v>530</v>
      </c>
      <c r="M321" t="s">
        <v>530</v>
      </c>
      <c r="N321" t="s">
        <v>530</v>
      </c>
      <c r="O321" t="s">
        <v>531</v>
      </c>
      <c r="P321">
        <v>4</v>
      </c>
      <c r="Q321" s="8" t="str">
        <f t="shared" si="4"/>
        <v>3318008801489161</v>
      </c>
      <c r="R321" t="s">
        <v>812</v>
      </c>
    </row>
    <row r="322" spans="1:18" x14ac:dyDescent="0.25">
      <c r="A322">
        <v>4</v>
      </c>
      <c r="B322">
        <v>1415</v>
      </c>
      <c r="C322" t="s">
        <v>527</v>
      </c>
      <c r="D322">
        <v>22600</v>
      </c>
      <c r="E322" s="8">
        <v>440601880084</v>
      </c>
      <c r="F322" t="s">
        <v>636</v>
      </c>
      <c r="G322" t="s">
        <v>562</v>
      </c>
      <c r="I322">
        <v>9101</v>
      </c>
      <c r="J322" t="s">
        <v>529</v>
      </c>
      <c r="K322" t="s">
        <v>531</v>
      </c>
      <c r="L322" t="s">
        <v>530</v>
      </c>
      <c r="M322" t="s">
        <v>530</v>
      </c>
      <c r="N322" t="s">
        <v>531</v>
      </c>
      <c r="O322" t="s">
        <v>530</v>
      </c>
      <c r="P322">
        <v>3</v>
      </c>
      <c r="Q322" s="8" t="str">
        <f t="shared" si="4"/>
        <v>4406018800849101</v>
      </c>
      <c r="R322" t="s">
        <v>812</v>
      </c>
    </row>
    <row r="323" spans="1:18" x14ac:dyDescent="0.25">
      <c r="A323">
        <v>4</v>
      </c>
      <c r="B323">
        <v>1415</v>
      </c>
      <c r="C323" t="s">
        <v>527</v>
      </c>
      <c r="D323">
        <v>22600</v>
      </c>
      <c r="E323" s="8">
        <v>440601880084</v>
      </c>
      <c r="F323" t="s">
        <v>636</v>
      </c>
      <c r="G323" t="s">
        <v>562</v>
      </c>
      <c r="I323">
        <v>9102</v>
      </c>
      <c r="J323" t="s">
        <v>529</v>
      </c>
      <c r="K323" t="s">
        <v>531</v>
      </c>
      <c r="L323" t="s">
        <v>530</v>
      </c>
      <c r="M323" t="s">
        <v>530</v>
      </c>
      <c r="N323" t="s">
        <v>531</v>
      </c>
      <c r="O323" t="s">
        <v>530</v>
      </c>
      <c r="P323">
        <v>3</v>
      </c>
      <c r="Q323" s="8" t="str">
        <f t="shared" si="4"/>
        <v>4406018800849102</v>
      </c>
      <c r="R323" t="s">
        <v>812</v>
      </c>
    </row>
    <row r="324" spans="1:18" x14ac:dyDescent="0.25">
      <c r="A324">
        <v>4</v>
      </c>
      <c r="B324">
        <v>1415</v>
      </c>
      <c r="C324" t="s">
        <v>527</v>
      </c>
      <c r="D324">
        <v>22600</v>
      </c>
      <c r="E324" s="8">
        <v>440601880084</v>
      </c>
      <c r="F324" t="s">
        <v>636</v>
      </c>
      <c r="G324" t="s">
        <v>562</v>
      </c>
      <c r="I324">
        <v>9115</v>
      </c>
      <c r="J324" t="s">
        <v>529</v>
      </c>
      <c r="K324" t="s">
        <v>531</v>
      </c>
      <c r="L324" t="s">
        <v>530</v>
      </c>
      <c r="M324" t="s">
        <v>530</v>
      </c>
      <c r="N324" t="s">
        <v>531</v>
      </c>
      <c r="O324" t="s">
        <v>530</v>
      </c>
      <c r="P324">
        <v>3</v>
      </c>
      <c r="Q324" s="8" t="str">
        <f t="shared" ref="Q324:Q387" si="5">CONCATENATE(E324,I324)</f>
        <v>4406018800849115</v>
      </c>
      <c r="R324" t="s">
        <v>812</v>
      </c>
    </row>
    <row r="325" spans="1:18" x14ac:dyDescent="0.25">
      <c r="A325">
        <v>4</v>
      </c>
      <c r="B325">
        <v>1415</v>
      </c>
      <c r="C325" t="s">
        <v>527</v>
      </c>
      <c r="D325">
        <v>22600</v>
      </c>
      <c r="E325" s="8">
        <v>440601880084</v>
      </c>
      <c r="F325" t="s">
        <v>636</v>
      </c>
      <c r="G325" t="s">
        <v>562</v>
      </c>
      <c r="I325">
        <v>9116</v>
      </c>
      <c r="J325" t="s">
        <v>529</v>
      </c>
      <c r="K325" t="s">
        <v>531</v>
      </c>
      <c r="L325" t="s">
        <v>530</v>
      </c>
      <c r="M325" t="s">
        <v>530</v>
      </c>
      <c r="N325" t="s">
        <v>531</v>
      </c>
      <c r="O325" t="s">
        <v>530</v>
      </c>
      <c r="P325">
        <v>3</v>
      </c>
      <c r="Q325" s="8" t="str">
        <f t="shared" si="5"/>
        <v>4406018800849116</v>
      </c>
      <c r="R325" t="s">
        <v>812</v>
      </c>
    </row>
    <row r="326" spans="1:18" x14ac:dyDescent="0.25">
      <c r="A326">
        <v>4</v>
      </c>
      <c r="B326">
        <v>1415</v>
      </c>
      <c r="C326" t="s">
        <v>527</v>
      </c>
      <c r="D326">
        <v>22600</v>
      </c>
      <c r="E326" s="8">
        <v>440601880084</v>
      </c>
      <c r="F326" t="s">
        <v>636</v>
      </c>
      <c r="G326" t="s">
        <v>562</v>
      </c>
      <c r="I326">
        <v>9160</v>
      </c>
      <c r="J326" t="s">
        <v>529</v>
      </c>
      <c r="K326" t="s">
        <v>531</v>
      </c>
      <c r="L326" t="s">
        <v>530</v>
      </c>
      <c r="M326" t="s">
        <v>530</v>
      </c>
      <c r="N326" t="s">
        <v>530</v>
      </c>
      <c r="O326" t="s">
        <v>531</v>
      </c>
      <c r="P326">
        <v>4</v>
      </c>
      <c r="Q326" s="8" t="str">
        <f t="shared" si="5"/>
        <v>4406018800849160</v>
      </c>
      <c r="R326" t="s">
        <v>812</v>
      </c>
    </row>
    <row r="327" spans="1:18" x14ac:dyDescent="0.25">
      <c r="A327">
        <v>4</v>
      </c>
      <c r="B327">
        <v>1415</v>
      </c>
      <c r="C327" t="s">
        <v>527</v>
      </c>
      <c r="D327">
        <v>22600</v>
      </c>
      <c r="E327" s="8">
        <v>440601880084</v>
      </c>
      <c r="F327" t="s">
        <v>636</v>
      </c>
      <c r="G327" t="s">
        <v>562</v>
      </c>
      <c r="I327">
        <v>9165</v>
      </c>
      <c r="J327" t="s">
        <v>529</v>
      </c>
      <c r="K327" t="s">
        <v>531</v>
      </c>
      <c r="L327" t="s">
        <v>530</v>
      </c>
      <c r="M327" t="s">
        <v>530</v>
      </c>
      <c r="N327" t="s">
        <v>530</v>
      </c>
      <c r="O327" t="s">
        <v>531</v>
      </c>
      <c r="P327">
        <v>4</v>
      </c>
      <c r="Q327" s="8" t="str">
        <f t="shared" si="5"/>
        <v>4406018800849165</v>
      </c>
      <c r="R327" t="s">
        <v>812</v>
      </c>
    </row>
    <row r="328" spans="1:18" x14ac:dyDescent="0.25">
      <c r="A328">
        <v>1</v>
      </c>
      <c r="B328">
        <v>1415</v>
      </c>
      <c r="C328" t="s">
        <v>527</v>
      </c>
      <c r="D328">
        <v>11980</v>
      </c>
      <c r="E328" s="8">
        <v>342800880383</v>
      </c>
      <c r="F328" t="s">
        <v>637</v>
      </c>
      <c r="G328" t="s">
        <v>545</v>
      </c>
      <c r="H328" t="s">
        <v>538</v>
      </c>
      <c r="I328">
        <v>9100</v>
      </c>
      <c r="J328" t="s">
        <v>529</v>
      </c>
      <c r="K328" t="s">
        <v>531</v>
      </c>
      <c r="L328" t="s">
        <v>530</v>
      </c>
      <c r="M328" t="s">
        <v>530</v>
      </c>
      <c r="N328" t="s">
        <v>531</v>
      </c>
      <c r="O328" t="s">
        <v>530</v>
      </c>
      <c r="P328">
        <v>3</v>
      </c>
      <c r="Q328" s="8" t="str">
        <f t="shared" si="5"/>
        <v>3428008803839100</v>
      </c>
      <c r="R328" t="s">
        <v>812</v>
      </c>
    </row>
    <row r="329" spans="1:18" x14ac:dyDescent="0.25">
      <c r="A329">
        <v>1</v>
      </c>
      <c r="B329">
        <v>1415</v>
      </c>
      <c r="C329" t="s">
        <v>527</v>
      </c>
      <c r="D329">
        <v>11980</v>
      </c>
      <c r="E329" s="8">
        <v>342800880383</v>
      </c>
      <c r="F329" t="s">
        <v>637</v>
      </c>
      <c r="G329" t="s">
        <v>545</v>
      </c>
      <c r="H329" t="s">
        <v>538</v>
      </c>
      <c r="I329">
        <v>9160</v>
      </c>
      <c r="J329" t="s">
        <v>529</v>
      </c>
      <c r="K329" t="s">
        <v>531</v>
      </c>
      <c r="L329" t="s">
        <v>530</v>
      </c>
      <c r="M329" t="s">
        <v>530</v>
      </c>
      <c r="N329" t="s">
        <v>530</v>
      </c>
      <c r="O329" t="s">
        <v>531</v>
      </c>
      <c r="P329">
        <v>4</v>
      </c>
      <c r="Q329" s="8" t="str">
        <f t="shared" si="5"/>
        <v>3428008803839160</v>
      </c>
      <c r="R329" t="s">
        <v>812</v>
      </c>
    </row>
    <row r="330" spans="1:18" x14ac:dyDescent="0.25">
      <c r="A330">
        <v>7</v>
      </c>
      <c r="B330">
        <v>1415</v>
      </c>
      <c r="C330" t="s">
        <v>527</v>
      </c>
      <c r="D330">
        <v>0</v>
      </c>
      <c r="E330" s="8">
        <v>610600010000</v>
      </c>
      <c r="F330" t="s">
        <v>695</v>
      </c>
      <c r="G330" t="s">
        <v>571</v>
      </c>
      <c r="I330">
        <v>9160</v>
      </c>
      <c r="J330" t="s">
        <v>529</v>
      </c>
      <c r="K330" t="s">
        <v>531</v>
      </c>
      <c r="L330" t="s">
        <v>530</v>
      </c>
      <c r="M330" t="s">
        <v>530</v>
      </c>
      <c r="N330" t="s">
        <v>530</v>
      </c>
      <c r="O330" t="s">
        <v>531</v>
      </c>
      <c r="P330">
        <v>4</v>
      </c>
      <c r="Q330" s="8" t="str">
        <f t="shared" si="5"/>
        <v>6106000100009160</v>
      </c>
      <c r="R330" t="s">
        <v>812</v>
      </c>
    </row>
    <row r="331" spans="1:18" x14ac:dyDescent="0.25">
      <c r="A331">
        <v>4</v>
      </c>
      <c r="B331">
        <v>1415</v>
      </c>
      <c r="C331" t="s">
        <v>527</v>
      </c>
      <c r="D331">
        <v>12650</v>
      </c>
      <c r="E331" s="8">
        <v>662101997144</v>
      </c>
      <c r="F331" t="s">
        <v>360</v>
      </c>
      <c r="G331" t="s">
        <v>545</v>
      </c>
      <c r="H331" t="s">
        <v>556</v>
      </c>
      <c r="I331">
        <v>9000</v>
      </c>
      <c r="J331" t="s">
        <v>529</v>
      </c>
      <c r="K331" t="s">
        <v>530</v>
      </c>
      <c r="L331" t="s">
        <v>530</v>
      </c>
      <c r="M331" t="s">
        <v>531</v>
      </c>
      <c r="N331" t="s">
        <v>531</v>
      </c>
      <c r="O331" t="s">
        <v>530</v>
      </c>
      <c r="P331">
        <v>1</v>
      </c>
      <c r="Q331" s="8" t="str">
        <f t="shared" si="5"/>
        <v>6621019971449000</v>
      </c>
      <c r="R331" t="s">
        <v>812</v>
      </c>
    </row>
    <row r="332" spans="1:18" x14ac:dyDescent="0.25">
      <c r="A332">
        <v>4</v>
      </c>
      <c r="B332">
        <v>1415</v>
      </c>
      <c r="C332" t="s">
        <v>527</v>
      </c>
      <c r="D332">
        <v>17650</v>
      </c>
      <c r="E332" s="8">
        <v>310300207767</v>
      </c>
      <c r="F332" t="s">
        <v>359</v>
      </c>
      <c r="G332" t="s">
        <v>562</v>
      </c>
      <c r="I332">
        <v>9000</v>
      </c>
      <c r="J332" t="s">
        <v>529</v>
      </c>
      <c r="K332" t="s">
        <v>530</v>
      </c>
      <c r="L332" t="s">
        <v>530</v>
      </c>
      <c r="M332" t="s">
        <v>531</v>
      </c>
      <c r="N332" t="s">
        <v>531</v>
      </c>
      <c r="O332" t="s">
        <v>530</v>
      </c>
      <c r="P332">
        <v>1</v>
      </c>
      <c r="Q332" s="8" t="str">
        <f t="shared" si="5"/>
        <v>3103002077679000</v>
      </c>
      <c r="R332" t="s">
        <v>812</v>
      </c>
    </row>
    <row r="333" spans="1:18" x14ac:dyDescent="0.25">
      <c r="A333">
        <v>4</v>
      </c>
      <c r="B333">
        <v>1415</v>
      </c>
      <c r="C333" t="s">
        <v>527</v>
      </c>
      <c r="D333">
        <v>26630</v>
      </c>
      <c r="E333" s="8">
        <v>343000880014</v>
      </c>
      <c r="F333" t="s">
        <v>465</v>
      </c>
      <c r="G333" t="s">
        <v>534</v>
      </c>
      <c r="I333">
        <v>9100</v>
      </c>
      <c r="J333" t="s">
        <v>529</v>
      </c>
      <c r="K333" t="s">
        <v>531</v>
      </c>
      <c r="L333" t="s">
        <v>530</v>
      </c>
      <c r="M333" t="s">
        <v>530</v>
      </c>
      <c r="N333" t="s">
        <v>531</v>
      </c>
      <c r="O333" t="s">
        <v>530</v>
      </c>
      <c r="P333">
        <v>3</v>
      </c>
      <c r="Q333" s="8" t="str">
        <f t="shared" si="5"/>
        <v>3430008800149100</v>
      </c>
      <c r="R333" t="s">
        <v>812</v>
      </c>
    </row>
    <row r="334" spans="1:18" x14ac:dyDescent="0.25">
      <c r="A334">
        <v>4</v>
      </c>
      <c r="B334">
        <v>1415</v>
      </c>
      <c r="C334" t="s">
        <v>527</v>
      </c>
      <c r="D334">
        <v>26630</v>
      </c>
      <c r="E334" s="8">
        <v>343000880014</v>
      </c>
      <c r="F334" t="s">
        <v>465</v>
      </c>
      <c r="G334" t="s">
        <v>534</v>
      </c>
      <c r="I334">
        <v>9115</v>
      </c>
      <c r="J334" t="s">
        <v>529</v>
      </c>
      <c r="K334" t="s">
        <v>531</v>
      </c>
      <c r="L334" t="s">
        <v>530</v>
      </c>
      <c r="M334" t="s">
        <v>530</v>
      </c>
      <c r="N334" t="s">
        <v>531</v>
      </c>
      <c r="O334" t="s">
        <v>530</v>
      </c>
      <c r="P334">
        <v>3</v>
      </c>
      <c r="Q334" s="8" t="str">
        <f t="shared" si="5"/>
        <v>3430008800149115</v>
      </c>
      <c r="R334" t="s">
        <v>812</v>
      </c>
    </row>
    <row r="335" spans="1:18" x14ac:dyDescent="0.25">
      <c r="A335">
        <v>4</v>
      </c>
      <c r="B335">
        <v>1415</v>
      </c>
      <c r="C335" t="s">
        <v>527</v>
      </c>
      <c r="D335">
        <v>26630</v>
      </c>
      <c r="E335" s="8">
        <v>343000880014</v>
      </c>
      <c r="F335" t="s">
        <v>465</v>
      </c>
      <c r="G335" t="s">
        <v>534</v>
      </c>
      <c r="I335">
        <v>9160</v>
      </c>
      <c r="J335" t="s">
        <v>529</v>
      </c>
      <c r="K335" t="s">
        <v>531</v>
      </c>
      <c r="L335" t="s">
        <v>530</v>
      </c>
      <c r="M335" t="s">
        <v>530</v>
      </c>
      <c r="N335" t="s">
        <v>530</v>
      </c>
      <c r="O335" t="s">
        <v>531</v>
      </c>
      <c r="P335">
        <v>4</v>
      </c>
      <c r="Q335" s="8" t="str">
        <f t="shared" si="5"/>
        <v>3430008800149160</v>
      </c>
      <c r="R335" t="s">
        <v>812</v>
      </c>
    </row>
    <row r="336" spans="1:18" x14ac:dyDescent="0.25">
      <c r="A336">
        <v>4</v>
      </c>
      <c r="B336">
        <v>1415</v>
      </c>
      <c r="C336" t="s">
        <v>527</v>
      </c>
      <c r="D336">
        <v>26630</v>
      </c>
      <c r="E336" s="8">
        <v>343000880014</v>
      </c>
      <c r="F336" t="s">
        <v>465</v>
      </c>
      <c r="G336" t="s">
        <v>534</v>
      </c>
      <c r="I336">
        <v>9165</v>
      </c>
      <c r="J336" t="s">
        <v>529</v>
      </c>
      <c r="K336" t="s">
        <v>531</v>
      </c>
      <c r="L336" t="s">
        <v>530</v>
      </c>
      <c r="M336" t="s">
        <v>530</v>
      </c>
      <c r="N336" t="s">
        <v>530</v>
      </c>
      <c r="O336" t="s">
        <v>531</v>
      </c>
      <c r="P336">
        <v>4</v>
      </c>
      <c r="Q336" s="8" t="str">
        <f t="shared" si="5"/>
        <v>3430008800149165</v>
      </c>
      <c r="R336" t="s">
        <v>812</v>
      </c>
    </row>
    <row r="337" spans="1:18" x14ac:dyDescent="0.25">
      <c r="A337">
        <v>7</v>
      </c>
      <c r="B337">
        <v>1415</v>
      </c>
      <c r="C337" t="s">
        <v>527</v>
      </c>
      <c r="D337">
        <v>0</v>
      </c>
      <c r="E337" s="8">
        <v>61700010000</v>
      </c>
      <c r="F337" t="s">
        <v>638</v>
      </c>
      <c r="G337" t="s">
        <v>534</v>
      </c>
      <c r="I337">
        <v>9100</v>
      </c>
      <c r="J337" t="s">
        <v>529</v>
      </c>
      <c r="K337" t="s">
        <v>531</v>
      </c>
      <c r="L337" t="s">
        <v>530</v>
      </c>
      <c r="M337" t="s">
        <v>530</v>
      </c>
      <c r="N337" t="s">
        <v>531</v>
      </c>
      <c r="O337" t="s">
        <v>530</v>
      </c>
      <c r="P337">
        <v>3</v>
      </c>
      <c r="Q337" s="8" t="str">
        <f t="shared" si="5"/>
        <v>617000100009100</v>
      </c>
      <c r="R337" t="s">
        <v>812</v>
      </c>
    </row>
    <row r="338" spans="1:18" x14ac:dyDescent="0.25">
      <c r="A338">
        <v>7</v>
      </c>
      <c r="B338">
        <v>1415</v>
      </c>
      <c r="C338" t="s">
        <v>527</v>
      </c>
      <c r="D338">
        <v>0</v>
      </c>
      <c r="E338" s="8">
        <v>61700010000</v>
      </c>
      <c r="F338" t="s">
        <v>638</v>
      </c>
      <c r="G338" t="s">
        <v>534</v>
      </c>
      <c r="I338">
        <v>9160</v>
      </c>
      <c r="J338" t="s">
        <v>529</v>
      </c>
      <c r="K338" t="s">
        <v>531</v>
      </c>
      <c r="L338" t="s">
        <v>530</v>
      </c>
      <c r="M338" t="s">
        <v>530</v>
      </c>
      <c r="N338" t="s">
        <v>530</v>
      </c>
      <c r="O338" t="s">
        <v>531</v>
      </c>
      <c r="P338">
        <v>4</v>
      </c>
      <c r="Q338" s="8" t="str">
        <f t="shared" si="5"/>
        <v>617000100009160</v>
      </c>
      <c r="R338" t="s">
        <v>812</v>
      </c>
    </row>
    <row r="339" spans="1:18" x14ac:dyDescent="0.25">
      <c r="A339">
        <v>4</v>
      </c>
      <c r="B339">
        <v>1415</v>
      </c>
      <c r="C339" t="s">
        <v>532</v>
      </c>
      <c r="D339">
        <v>40340</v>
      </c>
      <c r="E339" s="8">
        <v>500101880012</v>
      </c>
      <c r="F339" t="s">
        <v>456</v>
      </c>
      <c r="G339" t="s">
        <v>542</v>
      </c>
      <c r="H339" t="s">
        <v>556</v>
      </c>
      <c r="I339">
        <v>9000</v>
      </c>
      <c r="J339" t="s">
        <v>529</v>
      </c>
      <c r="K339" t="s">
        <v>530</v>
      </c>
      <c r="L339" t="s">
        <v>530</v>
      </c>
      <c r="M339" t="s">
        <v>531</v>
      </c>
      <c r="N339" t="s">
        <v>531</v>
      </c>
      <c r="O339" t="s">
        <v>530</v>
      </c>
      <c r="P339">
        <v>1</v>
      </c>
      <c r="Q339" s="8" t="str">
        <f t="shared" si="5"/>
        <v>5001018800129000</v>
      </c>
      <c r="R339" t="s">
        <v>812</v>
      </c>
    </row>
    <row r="340" spans="1:18" x14ac:dyDescent="0.25">
      <c r="A340">
        <v>4</v>
      </c>
      <c r="B340">
        <v>1415</v>
      </c>
      <c r="C340" t="s">
        <v>532</v>
      </c>
      <c r="D340">
        <v>40340</v>
      </c>
      <c r="E340" s="8">
        <v>500101880012</v>
      </c>
      <c r="F340" t="s">
        <v>456</v>
      </c>
      <c r="G340" t="s">
        <v>542</v>
      </c>
      <c r="H340" t="s">
        <v>556</v>
      </c>
      <c r="I340">
        <v>9100</v>
      </c>
      <c r="J340" t="s">
        <v>529</v>
      </c>
      <c r="K340" t="s">
        <v>531</v>
      </c>
      <c r="L340" t="s">
        <v>530</v>
      </c>
      <c r="M340" t="s">
        <v>530</v>
      </c>
      <c r="N340" t="s">
        <v>531</v>
      </c>
      <c r="O340" t="s">
        <v>530</v>
      </c>
      <c r="P340">
        <v>3</v>
      </c>
      <c r="Q340" s="8" t="str">
        <f t="shared" si="5"/>
        <v>5001018800129100</v>
      </c>
      <c r="R340" t="s">
        <v>812</v>
      </c>
    </row>
    <row r="341" spans="1:18" x14ac:dyDescent="0.25">
      <c r="A341">
        <v>4</v>
      </c>
      <c r="B341">
        <v>1415</v>
      </c>
      <c r="C341" t="s">
        <v>532</v>
      </c>
      <c r="D341">
        <v>40340</v>
      </c>
      <c r="E341" s="8">
        <v>500101880012</v>
      </c>
      <c r="F341" t="s">
        <v>456</v>
      </c>
      <c r="G341" t="s">
        <v>542</v>
      </c>
      <c r="H341" t="s">
        <v>556</v>
      </c>
      <c r="I341">
        <v>9161</v>
      </c>
      <c r="J341" t="s">
        <v>529</v>
      </c>
      <c r="K341" t="s">
        <v>531</v>
      </c>
      <c r="L341" t="s">
        <v>530</v>
      </c>
      <c r="M341" t="s">
        <v>530</v>
      </c>
      <c r="N341" t="s">
        <v>530</v>
      </c>
      <c r="O341" t="s">
        <v>531</v>
      </c>
      <c r="P341">
        <v>4</v>
      </c>
      <c r="Q341" s="8" t="str">
        <f t="shared" si="5"/>
        <v>5001018800129161</v>
      </c>
      <c r="R341" t="s">
        <v>812</v>
      </c>
    </row>
    <row r="342" spans="1:18" x14ac:dyDescent="0.25">
      <c r="A342">
        <v>4</v>
      </c>
      <c r="B342">
        <v>1415</v>
      </c>
      <c r="C342" t="s">
        <v>532</v>
      </c>
      <c r="D342">
        <v>40340</v>
      </c>
      <c r="E342" s="8">
        <v>500101880012</v>
      </c>
      <c r="F342" t="s">
        <v>456</v>
      </c>
      <c r="G342" t="s">
        <v>542</v>
      </c>
      <c r="H342" t="s">
        <v>556</v>
      </c>
      <c r="I342">
        <v>9165</v>
      </c>
      <c r="J342" t="s">
        <v>529</v>
      </c>
      <c r="K342" t="s">
        <v>531</v>
      </c>
      <c r="L342" t="s">
        <v>530</v>
      </c>
      <c r="M342" t="s">
        <v>530</v>
      </c>
      <c r="N342" t="s">
        <v>530</v>
      </c>
      <c r="O342" t="s">
        <v>531</v>
      </c>
      <c r="P342">
        <v>4</v>
      </c>
      <c r="Q342" s="8" t="str">
        <f t="shared" si="5"/>
        <v>5001018800129165</v>
      </c>
      <c r="R342" t="s">
        <v>812</v>
      </c>
    </row>
    <row r="343" spans="1:18" x14ac:dyDescent="0.25">
      <c r="A343">
        <v>4</v>
      </c>
      <c r="B343">
        <v>1415</v>
      </c>
      <c r="C343" t="s">
        <v>527</v>
      </c>
      <c r="D343">
        <v>23330</v>
      </c>
      <c r="E343" s="8">
        <v>662001880155</v>
      </c>
      <c r="F343" t="s">
        <v>639</v>
      </c>
      <c r="G343" t="s">
        <v>558</v>
      </c>
      <c r="I343">
        <v>9100</v>
      </c>
      <c r="J343" t="s">
        <v>529</v>
      </c>
      <c r="K343" t="s">
        <v>531</v>
      </c>
      <c r="L343" t="s">
        <v>530</v>
      </c>
      <c r="M343" t="s">
        <v>530</v>
      </c>
      <c r="N343" t="s">
        <v>531</v>
      </c>
      <c r="O343" t="s">
        <v>530</v>
      </c>
      <c r="P343">
        <v>3</v>
      </c>
      <c r="Q343" s="8" t="str">
        <f t="shared" si="5"/>
        <v>6620018801559100</v>
      </c>
      <c r="R343" t="s">
        <v>812</v>
      </c>
    </row>
    <row r="344" spans="1:18" x14ac:dyDescent="0.25">
      <c r="A344">
        <v>4</v>
      </c>
      <c r="B344">
        <v>1415</v>
      </c>
      <c r="C344" t="s">
        <v>527</v>
      </c>
      <c r="D344">
        <v>23330</v>
      </c>
      <c r="E344" s="8">
        <v>662001880155</v>
      </c>
      <c r="F344" t="s">
        <v>639</v>
      </c>
      <c r="G344" t="s">
        <v>558</v>
      </c>
      <c r="I344">
        <v>9115</v>
      </c>
      <c r="J344" t="s">
        <v>529</v>
      </c>
      <c r="K344" t="s">
        <v>531</v>
      </c>
      <c r="L344" t="s">
        <v>530</v>
      </c>
      <c r="M344" t="s">
        <v>530</v>
      </c>
      <c r="N344" t="s">
        <v>531</v>
      </c>
      <c r="O344" t="s">
        <v>530</v>
      </c>
      <c r="P344">
        <v>3</v>
      </c>
      <c r="Q344" s="8" t="str">
        <f t="shared" si="5"/>
        <v>6620018801559115</v>
      </c>
      <c r="R344" t="s">
        <v>812</v>
      </c>
    </row>
    <row r="345" spans="1:18" x14ac:dyDescent="0.25">
      <c r="A345">
        <v>4</v>
      </c>
      <c r="B345">
        <v>1415</v>
      </c>
      <c r="C345" t="s">
        <v>527</v>
      </c>
      <c r="D345">
        <v>23330</v>
      </c>
      <c r="E345" s="8">
        <v>662001880155</v>
      </c>
      <c r="F345" t="s">
        <v>639</v>
      </c>
      <c r="G345" t="s">
        <v>558</v>
      </c>
      <c r="I345">
        <v>9160</v>
      </c>
      <c r="J345" t="s">
        <v>529</v>
      </c>
      <c r="K345" t="s">
        <v>531</v>
      </c>
      <c r="L345" t="s">
        <v>530</v>
      </c>
      <c r="M345" t="s">
        <v>530</v>
      </c>
      <c r="N345" t="s">
        <v>530</v>
      </c>
      <c r="O345" t="s">
        <v>531</v>
      </c>
      <c r="P345">
        <v>4</v>
      </c>
      <c r="Q345" s="8" t="str">
        <f t="shared" si="5"/>
        <v>6620018801559160</v>
      </c>
      <c r="R345" t="s">
        <v>812</v>
      </c>
    </row>
    <row r="346" spans="1:18" x14ac:dyDescent="0.25">
      <c r="A346">
        <v>4</v>
      </c>
      <c r="B346">
        <v>1415</v>
      </c>
      <c r="C346" t="s">
        <v>527</v>
      </c>
      <c r="D346">
        <v>23330</v>
      </c>
      <c r="E346" s="8">
        <v>662001880155</v>
      </c>
      <c r="F346" t="s">
        <v>639</v>
      </c>
      <c r="G346" t="s">
        <v>558</v>
      </c>
      <c r="I346">
        <v>9165</v>
      </c>
      <c r="J346" t="s">
        <v>529</v>
      </c>
      <c r="K346" t="s">
        <v>531</v>
      </c>
      <c r="L346" t="s">
        <v>530</v>
      </c>
      <c r="M346" t="s">
        <v>530</v>
      </c>
      <c r="N346" t="s">
        <v>530</v>
      </c>
      <c r="O346" t="s">
        <v>531</v>
      </c>
      <c r="P346">
        <v>4</v>
      </c>
      <c r="Q346" s="8" t="str">
        <f t="shared" si="5"/>
        <v>6620018801559165</v>
      </c>
      <c r="R346" t="s">
        <v>812</v>
      </c>
    </row>
    <row r="347" spans="1:18" x14ac:dyDescent="0.25">
      <c r="A347">
        <v>4</v>
      </c>
      <c r="B347">
        <v>1415</v>
      </c>
      <c r="C347" t="s">
        <v>532</v>
      </c>
      <c r="D347">
        <v>40420</v>
      </c>
      <c r="E347" s="8">
        <v>222000997713</v>
      </c>
      <c r="F347" t="s">
        <v>428</v>
      </c>
      <c r="G347" t="s">
        <v>562</v>
      </c>
      <c r="I347">
        <v>9160</v>
      </c>
      <c r="J347" t="s">
        <v>529</v>
      </c>
      <c r="K347" t="s">
        <v>531</v>
      </c>
      <c r="L347" t="s">
        <v>530</v>
      </c>
      <c r="M347" t="s">
        <v>530</v>
      </c>
      <c r="N347" t="s">
        <v>530</v>
      </c>
      <c r="O347" t="s">
        <v>531</v>
      </c>
      <c r="P347">
        <v>4</v>
      </c>
      <c r="Q347" s="8" t="str">
        <f t="shared" si="5"/>
        <v>2220009977139160</v>
      </c>
      <c r="R347" t="s">
        <v>812</v>
      </c>
    </row>
    <row r="348" spans="1:18" x14ac:dyDescent="0.25">
      <c r="A348">
        <v>4</v>
      </c>
      <c r="B348">
        <v>1415</v>
      </c>
      <c r="C348" t="s">
        <v>532</v>
      </c>
      <c r="D348">
        <v>40420</v>
      </c>
      <c r="E348" s="8">
        <v>222000997713</v>
      </c>
      <c r="F348" t="s">
        <v>428</v>
      </c>
      <c r="G348" t="s">
        <v>562</v>
      </c>
      <c r="I348">
        <v>9165</v>
      </c>
      <c r="J348" t="s">
        <v>529</v>
      </c>
      <c r="K348" t="s">
        <v>531</v>
      </c>
      <c r="L348" t="s">
        <v>530</v>
      </c>
      <c r="M348" t="s">
        <v>530</v>
      </c>
      <c r="N348" t="s">
        <v>530</v>
      </c>
      <c r="O348" t="s">
        <v>531</v>
      </c>
      <c r="P348">
        <v>4</v>
      </c>
      <c r="Q348" s="8" t="str">
        <f t="shared" si="5"/>
        <v>2220009977139165</v>
      </c>
      <c r="R348" t="s">
        <v>812</v>
      </c>
    </row>
    <row r="349" spans="1:18" x14ac:dyDescent="0.25">
      <c r="A349">
        <v>4</v>
      </c>
      <c r="B349">
        <v>1415</v>
      </c>
      <c r="C349" t="s">
        <v>527</v>
      </c>
      <c r="D349">
        <v>21290</v>
      </c>
      <c r="E349" s="8">
        <v>310200880143</v>
      </c>
      <c r="F349" t="s">
        <v>640</v>
      </c>
      <c r="G349" t="s">
        <v>540</v>
      </c>
      <c r="I349">
        <v>9100</v>
      </c>
      <c r="J349" t="s">
        <v>529</v>
      </c>
      <c r="K349" t="s">
        <v>531</v>
      </c>
      <c r="L349" t="s">
        <v>530</v>
      </c>
      <c r="M349" t="s">
        <v>530</v>
      </c>
      <c r="N349" t="s">
        <v>531</v>
      </c>
      <c r="O349" t="s">
        <v>530</v>
      </c>
      <c r="P349">
        <v>3</v>
      </c>
      <c r="Q349" s="8" t="str">
        <f t="shared" si="5"/>
        <v>3102008801439100</v>
      </c>
      <c r="R349" t="s">
        <v>812</v>
      </c>
    </row>
    <row r="350" spans="1:18" x14ac:dyDescent="0.25">
      <c r="A350">
        <v>4</v>
      </c>
      <c r="B350">
        <v>1415</v>
      </c>
      <c r="C350" t="s">
        <v>527</v>
      </c>
      <c r="D350">
        <v>12020</v>
      </c>
      <c r="E350" s="8">
        <v>353100880043</v>
      </c>
      <c r="F350" t="s">
        <v>641</v>
      </c>
      <c r="G350" t="s">
        <v>558</v>
      </c>
      <c r="I350">
        <v>9100</v>
      </c>
      <c r="J350" t="s">
        <v>529</v>
      </c>
      <c r="K350" t="s">
        <v>531</v>
      </c>
      <c r="L350" t="s">
        <v>530</v>
      </c>
      <c r="M350" t="s">
        <v>530</v>
      </c>
      <c r="N350" t="s">
        <v>531</v>
      </c>
      <c r="O350" t="s">
        <v>530</v>
      </c>
      <c r="P350">
        <v>3</v>
      </c>
      <c r="Q350" s="8" t="str">
        <f t="shared" si="5"/>
        <v>3531008800439100</v>
      </c>
      <c r="R350" t="s">
        <v>812</v>
      </c>
    </row>
    <row r="351" spans="1:18" x14ac:dyDescent="0.25">
      <c r="A351">
        <v>4</v>
      </c>
      <c r="B351">
        <v>1415</v>
      </c>
      <c r="C351" t="s">
        <v>527</v>
      </c>
      <c r="D351">
        <v>12020</v>
      </c>
      <c r="E351" s="8">
        <v>353100880043</v>
      </c>
      <c r="F351" t="s">
        <v>641</v>
      </c>
      <c r="G351" t="s">
        <v>558</v>
      </c>
      <c r="I351">
        <v>9115</v>
      </c>
      <c r="J351" t="s">
        <v>529</v>
      </c>
      <c r="K351" t="s">
        <v>531</v>
      </c>
      <c r="L351" t="s">
        <v>530</v>
      </c>
      <c r="M351" t="s">
        <v>530</v>
      </c>
      <c r="N351" t="s">
        <v>531</v>
      </c>
      <c r="O351" t="s">
        <v>530</v>
      </c>
      <c r="P351">
        <v>3</v>
      </c>
      <c r="Q351" s="8" t="str">
        <f t="shared" si="5"/>
        <v>3531008800439115</v>
      </c>
      <c r="R351" t="s">
        <v>812</v>
      </c>
    </row>
    <row r="352" spans="1:18" x14ac:dyDescent="0.25">
      <c r="A352">
        <v>4</v>
      </c>
      <c r="B352">
        <v>1415</v>
      </c>
      <c r="C352" t="s">
        <v>527</v>
      </c>
      <c r="D352">
        <v>12020</v>
      </c>
      <c r="E352" s="8">
        <v>353100880043</v>
      </c>
      <c r="F352" t="s">
        <v>641</v>
      </c>
      <c r="G352" t="s">
        <v>558</v>
      </c>
      <c r="I352">
        <v>9160</v>
      </c>
      <c r="J352" t="s">
        <v>529</v>
      </c>
      <c r="K352" t="s">
        <v>531</v>
      </c>
      <c r="L352" t="s">
        <v>530</v>
      </c>
      <c r="M352" t="s">
        <v>530</v>
      </c>
      <c r="N352" t="s">
        <v>530</v>
      </c>
      <c r="O352" t="s">
        <v>531</v>
      </c>
      <c r="P352">
        <v>4</v>
      </c>
      <c r="Q352" s="8" t="str">
        <f t="shared" si="5"/>
        <v>3531008800439160</v>
      </c>
      <c r="R352" t="s">
        <v>812</v>
      </c>
    </row>
    <row r="353" spans="1:18" x14ac:dyDescent="0.25">
      <c r="A353">
        <v>4</v>
      </c>
      <c r="B353">
        <v>1415</v>
      </c>
      <c r="C353" t="s">
        <v>527</v>
      </c>
      <c r="D353">
        <v>12020</v>
      </c>
      <c r="E353" s="8">
        <v>353100880043</v>
      </c>
      <c r="F353" t="s">
        <v>641</v>
      </c>
      <c r="G353" t="s">
        <v>558</v>
      </c>
      <c r="I353">
        <v>9165</v>
      </c>
      <c r="J353" t="s">
        <v>529</v>
      </c>
      <c r="K353" t="s">
        <v>531</v>
      </c>
      <c r="L353" t="s">
        <v>530</v>
      </c>
      <c r="M353" t="s">
        <v>530</v>
      </c>
      <c r="N353" t="s">
        <v>530</v>
      </c>
      <c r="O353" t="s">
        <v>531</v>
      </c>
      <c r="P353">
        <v>4</v>
      </c>
      <c r="Q353" s="8" t="str">
        <f t="shared" si="5"/>
        <v>3531008800439165</v>
      </c>
      <c r="R353" t="s">
        <v>812</v>
      </c>
    </row>
    <row r="354" spans="1:18" x14ac:dyDescent="0.25">
      <c r="A354">
        <v>4</v>
      </c>
      <c r="B354">
        <v>1415</v>
      </c>
      <c r="C354" t="s">
        <v>527</v>
      </c>
      <c r="D354">
        <v>44920</v>
      </c>
      <c r="E354" s="8">
        <v>662300995058</v>
      </c>
      <c r="F354" t="s">
        <v>421</v>
      </c>
      <c r="G354" t="s">
        <v>545</v>
      </c>
      <c r="H354" t="s">
        <v>538</v>
      </c>
      <c r="I354">
        <v>9000</v>
      </c>
      <c r="J354" t="s">
        <v>529</v>
      </c>
      <c r="K354" t="s">
        <v>530</v>
      </c>
      <c r="L354" t="s">
        <v>530</v>
      </c>
      <c r="M354" t="s">
        <v>531</v>
      </c>
      <c r="N354" t="s">
        <v>531</v>
      </c>
      <c r="O354" t="s">
        <v>530</v>
      </c>
      <c r="P354">
        <v>1</v>
      </c>
      <c r="Q354" s="8" t="str">
        <f t="shared" si="5"/>
        <v>6623009950589000</v>
      </c>
      <c r="R354" t="s">
        <v>812</v>
      </c>
    </row>
    <row r="355" spans="1:18" x14ac:dyDescent="0.25">
      <c r="A355">
        <v>4</v>
      </c>
      <c r="B355">
        <v>1415</v>
      </c>
      <c r="C355" t="s">
        <v>527</v>
      </c>
      <c r="D355">
        <v>44920</v>
      </c>
      <c r="E355" s="8">
        <v>662300995058</v>
      </c>
      <c r="F355" t="s">
        <v>421</v>
      </c>
      <c r="G355" t="s">
        <v>545</v>
      </c>
      <c r="H355" t="s">
        <v>538</v>
      </c>
      <c r="I355">
        <v>9100</v>
      </c>
      <c r="J355" t="s">
        <v>529</v>
      </c>
      <c r="K355" t="s">
        <v>531</v>
      </c>
      <c r="L355" t="s">
        <v>530</v>
      </c>
      <c r="M355" t="s">
        <v>530</v>
      </c>
      <c r="N355" t="s">
        <v>531</v>
      </c>
      <c r="O355" t="s">
        <v>530</v>
      </c>
      <c r="P355">
        <v>3</v>
      </c>
      <c r="Q355" s="8" t="str">
        <f t="shared" si="5"/>
        <v>6623009950589100</v>
      </c>
      <c r="R355" t="s">
        <v>812</v>
      </c>
    </row>
    <row r="356" spans="1:18" x14ac:dyDescent="0.25">
      <c r="A356">
        <v>4</v>
      </c>
      <c r="B356">
        <v>1415</v>
      </c>
      <c r="C356" t="s">
        <v>527</v>
      </c>
      <c r="D356">
        <v>44920</v>
      </c>
      <c r="E356" s="8">
        <v>662300995058</v>
      </c>
      <c r="F356" t="s">
        <v>421</v>
      </c>
      <c r="G356" t="s">
        <v>545</v>
      </c>
      <c r="H356" t="s">
        <v>538</v>
      </c>
      <c r="I356">
        <v>9160</v>
      </c>
      <c r="J356" t="s">
        <v>529</v>
      </c>
      <c r="K356" t="s">
        <v>531</v>
      </c>
      <c r="L356" t="s">
        <v>530</v>
      </c>
      <c r="M356" t="s">
        <v>530</v>
      </c>
      <c r="N356" t="s">
        <v>530</v>
      </c>
      <c r="O356" t="s">
        <v>531</v>
      </c>
      <c r="P356">
        <v>4</v>
      </c>
      <c r="Q356" s="8" t="str">
        <f t="shared" si="5"/>
        <v>6623009950589160</v>
      </c>
      <c r="R356" t="s">
        <v>812</v>
      </c>
    </row>
    <row r="357" spans="1:18" x14ac:dyDescent="0.25">
      <c r="A357">
        <v>4</v>
      </c>
      <c r="B357">
        <v>1415</v>
      </c>
      <c r="C357" t="s">
        <v>527</v>
      </c>
      <c r="D357">
        <v>21280</v>
      </c>
      <c r="E357" s="8">
        <v>421800997676</v>
      </c>
      <c r="F357" t="s">
        <v>376</v>
      </c>
      <c r="G357" t="s">
        <v>558</v>
      </c>
      <c r="I357">
        <v>9160</v>
      </c>
      <c r="J357" t="s">
        <v>529</v>
      </c>
      <c r="K357" t="s">
        <v>531</v>
      </c>
      <c r="L357" t="s">
        <v>530</v>
      </c>
      <c r="M357" t="s">
        <v>530</v>
      </c>
      <c r="N357" t="s">
        <v>530</v>
      </c>
      <c r="O357" t="s">
        <v>531</v>
      </c>
      <c r="P357">
        <v>4</v>
      </c>
      <c r="Q357" s="8" t="str">
        <f t="shared" si="5"/>
        <v>4218009976769160</v>
      </c>
      <c r="R357" t="s">
        <v>812</v>
      </c>
    </row>
    <row r="358" spans="1:18" x14ac:dyDescent="0.25">
      <c r="A358">
        <v>4</v>
      </c>
      <c r="B358">
        <v>1415</v>
      </c>
      <c r="C358" t="s">
        <v>527</v>
      </c>
      <c r="D358">
        <v>21280</v>
      </c>
      <c r="E358" s="8">
        <v>421800997676</v>
      </c>
      <c r="F358" t="s">
        <v>376</v>
      </c>
      <c r="G358" t="s">
        <v>558</v>
      </c>
      <c r="I358">
        <v>9161</v>
      </c>
      <c r="J358" t="s">
        <v>529</v>
      </c>
      <c r="K358" t="s">
        <v>531</v>
      </c>
      <c r="L358" t="s">
        <v>530</v>
      </c>
      <c r="M358" t="s">
        <v>530</v>
      </c>
      <c r="N358" t="s">
        <v>530</v>
      </c>
      <c r="O358" t="s">
        <v>531</v>
      </c>
      <c r="P358">
        <v>4</v>
      </c>
      <c r="Q358" s="8" t="str">
        <f t="shared" si="5"/>
        <v>4218009976769161</v>
      </c>
      <c r="R358" t="s">
        <v>812</v>
      </c>
    </row>
    <row r="359" spans="1:18" x14ac:dyDescent="0.25">
      <c r="A359">
        <v>4</v>
      </c>
      <c r="B359">
        <v>1415</v>
      </c>
      <c r="C359" t="s">
        <v>527</v>
      </c>
      <c r="D359">
        <v>21280</v>
      </c>
      <c r="E359" s="8">
        <v>421800997676</v>
      </c>
      <c r="F359" t="s">
        <v>376</v>
      </c>
      <c r="G359" t="s">
        <v>558</v>
      </c>
      <c r="I359">
        <v>9166</v>
      </c>
      <c r="J359" t="s">
        <v>529</v>
      </c>
      <c r="K359" t="s">
        <v>531</v>
      </c>
      <c r="L359" t="s">
        <v>530</v>
      </c>
      <c r="M359" t="s">
        <v>530</v>
      </c>
      <c r="N359" t="s">
        <v>530</v>
      </c>
      <c r="O359" t="s">
        <v>531</v>
      </c>
      <c r="P359">
        <v>4</v>
      </c>
      <c r="Q359" s="8" t="str">
        <f t="shared" si="5"/>
        <v>4218009976769166</v>
      </c>
      <c r="R359" t="s">
        <v>812</v>
      </c>
    </row>
    <row r="360" spans="1:18" x14ac:dyDescent="0.25">
      <c r="A360">
        <v>3</v>
      </c>
      <c r="B360">
        <v>1415</v>
      </c>
      <c r="C360" t="s">
        <v>527</v>
      </c>
      <c r="D360">
        <v>11360</v>
      </c>
      <c r="E360" s="8">
        <v>580212880166</v>
      </c>
      <c r="F360" t="s">
        <v>642</v>
      </c>
      <c r="G360" t="s">
        <v>643</v>
      </c>
      <c r="H360" t="s">
        <v>545</v>
      </c>
      <c r="I360">
        <v>9103</v>
      </c>
      <c r="J360" t="s">
        <v>529</v>
      </c>
      <c r="K360" t="s">
        <v>531</v>
      </c>
      <c r="L360" t="s">
        <v>530</v>
      </c>
      <c r="M360" t="s">
        <v>530</v>
      </c>
      <c r="N360" t="s">
        <v>531</v>
      </c>
      <c r="O360" t="s">
        <v>530</v>
      </c>
      <c r="P360">
        <v>3</v>
      </c>
      <c r="Q360" s="8" t="str">
        <f t="shared" si="5"/>
        <v>5802128801669103</v>
      </c>
      <c r="R360" t="s">
        <v>812</v>
      </c>
    </row>
    <row r="361" spans="1:18" x14ac:dyDescent="0.25">
      <c r="A361">
        <v>3</v>
      </c>
      <c r="B361">
        <v>1415</v>
      </c>
      <c r="C361" t="s">
        <v>527</v>
      </c>
      <c r="D361">
        <v>11360</v>
      </c>
      <c r="E361" s="8">
        <v>580212880166</v>
      </c>
      <c r="F361" t="s">
        <v>642</v>
      </c>
      <c r="G361" t="s">
        <v>643</v>
      </c>
      <c r="H361" t="s">
        <v>545</v>
      </c>
      <c r="I361">
        <v>9115</v>
      </c>
      <c r="J361" t="s">
        <v>529</v>
      </c>
      <c r="K361" t="s">
        <v>531</v>
      </c>
      <c r="L361" t="s">
        <v>530</v>
      </c>
      <c r="M361" t="s">
        <v>530</v>
      </c>
      <c r="N361" t="s">
        <v>531</v>
      </c>
      <c r="O361" t="s">
        <v>530</v>
      </c>
      <c r="P361">
        <v>3</v>
      </c>
      <c r="Q361" s="8" t="str">
        <f t="shared" si="5"/>
        <v>5802128801669115</v>
      </c>
      <c r="R361" t="s">
        <v>812</v>
      </c>
    </row>
    <row r="362" spans="1:18" x14ac:dyDescent="0.25">
      <c r="A362">
        <v>3</v>
      </c>
      <c r="B362">
        <v>1415</v>
      </c>
      <c r="C362" t="s">
        <v>527</v>
      </c>
      <c r="D362">
        <v>11360</v>
      </c>
      <c r="E362" s="8">
        <v>580212880166</v>
      </c>
      <c r="F362" t="s">
        <v>642</v>
      </c>
      <c r="G362" t="s">
        <v>643</v>
      </c>
      <c r="H362" t="s">
        <v>545</v>
      </c>
      <c r="I362">
        <v>9160</v>
      </c>
      <c r="J362" t="s">
        <v>529</v>
      </c>
      <c r="K362" t="s">
        <v>531</v>
      </c>
      <c r="L362" t="s">
        <v>530</v>
      </c>
      <c r="M362" t="s">
        <v>530</v>
      </c>
      <c r="N362" t="s">
        <v>530</v>
      </c>
      <c r="O362" t="s">
        <v>531</v>
      </c>
      <c r="P362">
        <v>4</v>
      </c>
      <c r="Q362" s="8" t="str">
        <f t="shared" si="5"/>
        <v>5802128801669160</v>
      </c>
      <c r="R362" t="s">
        <v>812</v>
      </c>
    </row>
    <row r="363" spans="1:18" x14ac:dyDescent="0.25">
      <c r="A363">
        <v>3</v>
      </c>
      <c r="B363">
        <v>1415</v>
      </c>
      <c r="C363" t="s">
        <v>527</v>
      </c>
      <c r="D363">
        <v>11360</v>
      </c>
      <c r="E363" s="8">
        <v>580212880166</v>
      </c>
      <c r="F363" t="s">
        <v>642</v>
      </c>
      <c r="G363" t="s">
        <v>643</v>
      </c>
      <c r="H363" t="s">
        <v>545</v>
      </c>
      <c r="I363">
        <v>9165</v>
      </c>
      <c r="J363" t="s">
        <v>529</v>
      </c>
      <c r="K363" t="s">
        <v>531</v>
      </c>
      <c r="L363" t="s">
        <v>530</v>
      </c>
      <c r="M363" t="s">
        <v>530</v>
      </c>
      <c r="N363" t="s">
        <v>530</v>
      </c>
      <c r="O363" t="s">
        <v>531</v>
      </c>
      <c r="P363">
        <v>4</v>
      </c>
      <c r="Q363" s="8" t="str">
        <f t="shared" si="5"/>
        <v>5802128801669165</v>
      </c>
      <c r="R363" t="s">
        <v>812</v>
      </c>
    </row>
    <row r="364" spans="1:18" x14ac:dyDescent="0.25">
      <c r="A364">
        <v>3</v>
      </c>
      <c r="B364">
        <v>1415</v>
      </c>
      <c r="C364" t="s">
        <v>527</v>
      </c>
      <c r="D364">
        <v>12150</v>
      </c>
      <c r="E364" s="8">
        <v>660102997771</v>
      </c>
      <c r="F364" t="s">
        <v>363</v>
      </c>
      <c r="G364" t="s">
        <v>544</v>
      </c>
      <c r="H364" t="s">
        <v>545</v>
      </c>
      <c r="I364">
        <v>9000</v>
      </c>
      <c r="J364" t="s">
        <v>529</v>
      </c>
      <c r="K364" t="s">
        <v>530</v>
      </c>
      <c r="L364" t="s">
        <v>530</v>
      </c>
      <c r="M364" t="s">
        <v>531</v>
      </c>
      <c r="N364" t="s">
        <v>531</v>
      </c>
      <c r="O364" t="s">
        <v>530</v>
      </c>
      <c r="P364">
        <v>1</v>
      </c>
      <c r="Q364" s="8" t="str">
        <f t="shared" si="5"/>
        <v>6601029977719000</v>
      </c>
      <c r="R364" t="s">
        <v>812</v>
      </c>
    </row>
    <row r="365" spans="1:18" x14ac:dyDescent="0.25">
      <c r="A365">
        <v>4</v>
      </c>
      <c r="B365">
        <v>1415</v>
      </c>
      <c r="C365" t="s">
        <v>532</v>
      </c>
      <c r="D365">
        <v>46130</v>
      </c>
      <c r="E365" s="8">
        <v>800000074705</v>
      </c>
      <c r="F365" t="s">
        <v>508</v>
      </c>
      <c r="G365" t="s">
        <v>562</v>
      </c>
      <c r="I365">
        <v>9100</v>
      </c>
      <c r="J365" t="s">
        <v>529</v>
      </c>
      <c r="K365" t="s">
        <v>531</v>
      </c>
      <c r="L365" t="s">
        <v>530</v>
      </c>
      <c r="M365" t="s">
        <v>530</v>
      </c>
      <c r="N365" t="s">
        <v>531</v>
      </c>
      <c r="O365" t="s">
        <v>530</v>
      </c>
      <c r="P365">
        <v>3</v>
      </c>
      <c r="Q365" s="8" t="str">
        <f t="shared" si="5"/>
        <v>8000000747059100</v>
      </c>
      <c r="R365" t="s">
        <v>812</v>
      </c>
    </row>
    <row r="366" spans="1:18" x14ac:dyDescent="0.25">
      <c r="A366">
        <v>4</v>
      </c>
      <c r="B366">
        <v>1415</v>
      </c>
      <c r="C366" t="s">
        <v>527</v>
      </c>
      <c r="D366">
        <v>28020</v>
      </c>
      <c r="E366" s="8">
        <v>310200996783</v>
      </c>
      <c r="F366" t="s">
        <v>483</v>
      </c>
      <c r="G366" t="s">
        <v>544</v>
      </c>
      <c r="H366" t="s">
        <v>545</v>
      </c>
      <c r="I366">
        <v>9115</v>
      </c>
      <c r="J366" t="s">
        <v>529</v>
      </c>
      <c r="K366" t="s">
        <v>531</v>
      </c>
      <c r="L366" t="s">
        <v>530</v>
      </c>
      <c r="M366" t="s">
        <v>530</v>
      </c>
      <c r="N366" t="s">
        <v>531</v>
      </c>
      <c r="O366" t="s">
        <v>530</v>
      </c>
      <c r="P366">
        <v>3</v>
      </c>
      <c r="Q366" s="8" t="str">
        <f t="shared" si="5"/>
        <v>3102009967839115</v>
      </c>
      <c r="R366" t="s">
        <v>812</v>
      </c>
    </row>
    <row r="367" spans="1:18" x14ac:dyDescent="0.25">
      <c r="A367">
        <v>4</v>
      </c>
      <c r="B367">
        <v>1415</v>
      </c>
      <c r="C367" t="s">
        <v>527</v>
      </c>
      <c r="D367">
        <v>12180</v>
      </c>
      <c r="E367" s="8">
        <v>520101998694</v>
      </c>
      <c r="F367" t="s">
        <v>369</v>
      </c>
      <c r="G367" t="s">
        <v>562</v>
      </c>
      <c r="H367" t="s">
        <v>537</v>
      </c>
      <c r="I367">
        <v>9000</v>
      </c>
      <c r="J367" t="s">
        <v>529</v>
      </c>
      <c r="K367" t="s">
        <v>530</v>
      </c>
      <c r="L367" t="s">
        <v>530</v>
      </c>
      <c r="M367" t="s">
        <v>531</v>
      </c>
      <c r="N367" t="s">
        <v>531</v>
      </c>
      <c r="O367" t="s">
        <v>530</v>
      </c>
      <c r="P367">
        <v>1</v>
      </c>
      <c r="Q367" s="8" t="str">
        <f t="shared" si="5"/>
        <v>5201019986949000</v>
      </c>
      <c r="R367" t="s">
        <v>812</v>
      </c>
    </row>
    <row r="368" spans="1:18" x14ac:dyDescent="0.25">
      <c r="A368">
        <v>3</v>
      </c>
      <c r="B368">
        <v>1415</v>
      </c>
      <c r="C368" t="s">
        <v>527</v>
      </c>
      <c r="D368">
        <v>44440</v>
      </c>
      <c r="E368" s="8">
        <v>800000058268</v>
      </c>
      <c r="F368" t="s">
        <v>501</v>
      </c>
      <c r="G368" t="s">
        <v>556</v>
      </c>
      <c r="I368">
        <v>9160</v>
      </c>
      <c r="J368" t="s">
        <v>529</v>
      </c>
      <c r="K368" t="s">
        <v>531</v>
      </c>
      <c r="L368" t="s">
        <v>530</v>
      </c>
      <c r="M368" t="s">
        <v>530</v>
      </c>
      <c r="N368" t="s">
        <v>530</v>
      </c>
      <c r="O368" t="s">
        <v>531</v>
      </c>
      <c r="P368">
        <v>4</v>
      </c>
      <c r="Q368" s="8" t="str">
        <f t="shared" si="5"/>
        <v>8000000582689160</v>
      </c>
      <c r="R368" t="s">
        <v>812</v>
      </c>
    </row>
    <row r="369" spans="1:18" x14ac:dyDescent="0.25">
      <c r="A369">
        <v>7</v>
      </c>
      <c r="B369">
        <v>1415</v>
      </c>
      <c r="C369" t="s">
        <v>527</v>
      </c>
      <c r="D369">
        <v>0</v>
      </c>
      <c r="E369" s="8">
        <v>441202020000</v>
      </c>
      <c r="F369" t="s">
        <v>644</v>
      </c>
      <c r="G369" t="s">
        <v>540</v>
      </c>
      <c r="I369">
        <v>9100</v>
      </c>
      <c r="J369" t="s">
        <v>529</v>
      </c>
      <c r="K369" t="s">
        <v>531</v>
      </c>
      <c r="L369" t="s">
        <v>530</v>
      </c>
      <c r="M369" t="s">
        <v>530</v>
      </c>
      <c r="N369" t="s">
        <v>531</v>
      </c>
      <c r="O369" t="s">
        <v>530</v>
      </c>
      <c r="P369">
        <v>3</v>
      </c>
      <c r="Q369" s="8" t="str">
        <f t="shared" si="5"/>
        <v>4412020200009100</v>
      </c>
      <c r="R369" t="s">
        <v>812</v>
      </c>
    </row>
    <row r="370" spans="1:18" x14ac:dyDescent="0.25">
      <c r="A370">
        <v>7</v>
      </c>
      <c r="B370">
        <v>1415</v>
      </c>
      <c r="C370" t="s">
        <v>527</v>
      </c>
      <c r="D370">
        <v>0</v>
      </c>
      <c r="E370" s="8">
        <v>441202020000</v>
      </c>
      <c r="F370" t="s">
        <v>644</v>
      </c>
      <c r="G370" t="s">
        <v>540</v>
      </c>
      <c r="I370">
        <v>9115</v>
      </c>
      <c r="J370" t="s">
        <v>529</v>
      </c>
      <c r="K370" t="s">
        <v>531</v>
      </c>
      <c r="L370" t="s">
        <v>530</v>
      </c>
      <c r="M370" t="s">
        <v>530</v>
      </c>
      <c r="N370" t="s">
        <v>531</v>
      </c>
      <c r="O370" t="s">
        <v>530</v>
      </c>
      <c r="P370">
        <v>3</v>
      </c>
      <c r="Q370" s="8" t="str">
        <f t="shared" si="5"/>
        <v>4412020200009115</v>
      </c>
      <c r="R370" t="s">
        <v>812</v>
      </c>
    </row>
    <row r="371" spans="1:18" x14ac:dyDescent="0.25">
      <c r="A371">
        <v>4</v>
      </c>
      <c r="B371">
        <v>1415</v>
      </c>
      <c r="C371" t="s">
        <v>527</v>
      </c>
      <c r="D371">
        <v>12400</v>
      </c>
      <c r="E371" s="8">
        <v>10100115705</v>
      </c>
      <c r="F371" t="s">
        <v>350</v>
      </c>
      <c r="G371" t="s">
        <v>547</v>
      </c>
      <c r="H371" t="s">
        <v>556</v>
      </c>
      <c r="I371">
        <v>9002</v>
      </c>
      <c r="J371" t="s">
        <v>529</v>
      </c>
      <c r="K371" t="s">
        <v>530</v>
      </c>
      <c r="L371" t="s">
        <v>530</v>
      </c>
      <c r="M371" t="s">
        <v>531</v>
      </c>
      <c r="N371" t="s">
        <v>531</v>
      </c>
      <c r="O371" t="s">
        <v>530</v>
      </c>
      <c r="P371">
        <v>1</v>
      </c>
      <c r="Q371" s="8" t="str">
        <f t="shared" si="5"/>
        <v>101001157059002</v>
      </c>
      <c r="R371" t="s">
        <v>812</v>
      </c>
    </row>
    <row r="372" spans="1:18" x14ac:dyDescent="0.25">
      <c r="A372">
        <v>9</v>
      </c>
      <c r="B372">
        <v>1415</v>
      </c>
      <c r="C372" t="s">
        <v>527</v>
      </c>
      <c r="D372">
        <v>25080</v>
      </c>
      <c r="E372" s="8">
        <v>321100995200</v>
      </c>
      <c r="F372" t="s">
        <v>387</v>
      </c>
      <c r="G372" t="s">
        <v>563</v>
      </c>
      <c r="I372">
        <v>9100</v>
      </c>
      <c r="J372" t="s">
        <v>529</v>
      </c>
      <c r="K372" t="s">
        <v>531</v>
      </c>
      <c r="L372" t="s">
        <v>530</v>
      </c>
      <c r="M372" t="s">
        <v>530</v>
      </c>
      <c r="N372" t="s">
        <v>531</v>
      </c>
      <c r="O372" t="s">
        <v>530</v>
      </c>
      <c r="P372">
        <v>3</v>
      </c>
      <c r="Q372" s="8" t="str">
        <f t="shared" si="5"/>
        <v>3211009952009100</v>
      </c>
      <c r="R372" t="s">
        <v>812</v>
      </c>
    </row>
    <row r="373" spans="1:18" x14ac:dyDescent="0.25">
      <c r="A373">
        <v>4</v>
      </c>
      <c r="B373">
        <v>1415</v>
      </c>
      <c r="C373" t="s">
        <v>527</v>
      </c>
      <c r="D373">
        <v>12530</v>
      </c>
      <c r="E373" s="8">
        <v>141101998103</v>
      </c>
      <c r="F373" t="s">
        <v>410</v>
      </c>
      <c r="G373" t="s">
        <v>545</v>
      </c>
      <c r="H373" t="s">
        <v>538</v>
      </c>
      <c r="I373">
        <v>9101</v>
      </c>
      <c r="J373" t="s">
        <v>529</v>
      </c>
      <c r="K373" t="s">
        <v>531</v>
      </c>
      <c r="L373" t="s">
        <v>530</v>
      </c>
      <c r="M373" t="s">
        <v>530</v>
      </c>
      <c r="N373" t="s">
        <v>531</v>
      </c>
      <c r="O373" t="s">
        <v>530</v>
      </c>
      <c r="P373">
        <v>3</v>
      </c>
      <c r="Q373" s="8" t="str">
        <f t="shared" si="5"/>
        <v>1411019981039101</v>
      </c>
      <c r="R373" t="s">
        <v>812</v>
      </c>
    </row>
    <row r="374" spans="1:18" x14ac:dyDescent="0.25">
      <c r="A374">
        <v>4</v>
      </c>
      <c r="B374">
        <v>1415</v>
      </c>
      <c r="C374" t="s">
        <v>527</v>
      </c>
      <c r="D374">
        <v>12530</v>
      </c>
      <c r="E374" s="8">
        <v>141101998103</v>
      </c>
      <c r="F374" t="s">
        <v>410</v>
      </c>
      <c r="G374" t="s">
        <v>545</v>
      </c>
      <c r="H374" t="s">
        <v>538</v>
      </c>
      <c r="I374">
        <v>9115</v>
      </c>
      <c r="J374" t="s">
        <v>529</v>
      </c>
      <c r="K374" t="s">
        <v>531</v>
      </c>
      <c r="L374" t="s">
        <v>530</v>
      </c>
      <c r="M374" t="s">
        <v>530</v>
      </c>
      <c r="N374" t="s">
        <v>531</v>
      </c>
      <c r="O374" t="s">
        <v>530</v>
      </c>
      <c r="P374">
        <v>3</v>
      </c>
      <c r="Q374" s="8" t="str">
        <f t="shared" si="5"/>
        <v>1411019981039115</v>
      </c>
      <c r="R374" t="s">
        <v>812</v>
      </c>
    </row>
    <row r="375" spans="1:18" x14ac:dyDescent="0.25">
      <c r="A375">
        <v>4</v>
      </c>
      <c r="B375">
        <v>1415</v>
      </c>
      <c r="C375" t="s">
        <v>527</v>
      </c>
      <c r="D375">
        <v>12530</v>
      </c>
      <c r="E375" s="8">
        <v>141101998103</v>
      </c>
      <c r="F375" t="s">
        <v>410</v>
      </c>
      <c r="G375" t="s">
        <v>545</v>
      </c>
      <c r="H375" t="s">
        <v>538</v>
      </c>
      <c r="I375">
        <v>9160</v>
      </c>
      <c r="J375" t="s">
        <v>529</v>
      </c>
      <c r="K375" t="s">
        <v>531</v>
      </c>
      <c r="L375" t="s">
        <v>530</v>
      </c>
      <c r="M375" t="s">
        <v>530</v>
      </c>
      <c r="N375" t="s">
        <v>530</v>
      </c>
      <c r="O375" t="s">
        <v>531</v>
      </c>
      <c r="P375">
        <v>4</v>
      </c>
      <c r="Q375" s="8" t="str">
        <f t="shared" si="5"/>
        <v>1411019981039160</v>
      </c>
      <c r="R375" t="s">
        <v>812</v>
      </c>
    </row>
    <row r="376" spans="1:18" x14ac:dyDescent="0.25">
      <c r="A376">
        <v>4</v>
      </c>
      <c r="B376">
        <v>1415</v>
      </c>
      <c r="C376" t="s">
        <v>527</v>
      </c>
      <c r="D376">
        <v>28200</v>
      </c>
      <c r="E376" s="8">
        <v>331300990036</v>
      </c>
      <c r="F376" t="s">
        <v>427</v>
      </c>
      <c r="G376" t="s">
        <v>571</v>
      </c>
      <c r="I376">
        <v>9000</v>
      </c>
      <c r="J376" t="s">
        <v>529</v>
      </c>
      <c r="K376" t="s">
        <v>530</v>
      </c>
      <c r="L376" t="s">
        <v>530</v>
      </c>
      <c r="M376" t="s">
        <v>531</v>
      </c>
      <c r="N376" t="s">
        <v>531</v>
      </c>
      <c r="O376" t="s">
        <v>530</v>
      </c>
      <c r="P376">
        <v>1</v>
      </c>
      <c r="Q376" s="8" t="str">
        <f t="shared" si="5"/>
        <v>3313009900369000</v>
      </c>
      <c r="R376" t="s">
        <v>812</v>
      </c>
    </row>
    <row r="377" spans="1:18" x14ac:dyDescent="0.25">
      <c r="A377">
        <v>4</v>
      </c>
      <c r="B377">
        <v>1415</v>
      </c>
      <c r="C377" t="s">
        <v>527</v>
      </c>
      <c r="D377">
        <v>28200</v>
      </c>
      <c r="E377" s="8">
        <v>331300990036</v>
      </c>
      <c r="F377" t="s">
        <v>427</v>
      </c>
      <c r="G377" t="s">
        <v>571</v>
      </c>
      <c r="I377">
        <v>9100</v>
      </c>
      <c r="J377" t="s">
        <v>529</v>
      </c>
      <c r="K377" t="s">
        <v>531</v>
      </c>
      <c r="L377" t="s">
        <v>530</v>
      </c>
      <c r="M377" t="s">
        <v>530</v>
      </c>
      <c r="N377" t="s">
        <v>531</v>
      </c>
      <c r="O377" t="s">
        <v>530</v>
      </c>
      <c r="P377">
        <v>3</v>
      </c>
      <c r="Q377" s="8" t="str">
        <f t="shared" si="5"/>
        <v>3313009900369100</v>
      </c>
      <c r="R377" t="s">
        <v>812</v>
      </c>
    </row>
    <row r="378" spans="1:18" x14ac:dyDescent="0.25">
      <c r="A378">
        <v>4</v>
      </c>
      <c r="B378">
        <v>1415</v>
      </c>
      <c r="C378" t="s">
        <v>527</v>
      </c>
      <c r="D378">
        <v>28200</v>
      </c>
      <c r="E378" s="8">
        <v>331300990036</v>
      </c>
      <c r="F378" t="s">
        <v>427</v>
      </c>
      <c r="G378" t="s">
        <v>571</v>
      </c>
      <c r="I378">
        <v>9160</v>
      </c>
      <c r="J378" t="s">
        <v>529</v>
      </c>
      <c r="K378" t="s">
        <v>531</v>
      </c>
      <c r="L378" t="s">
        <v>530</v>
      </c>
      <c r="M378" t="s">
        <v>530</v>
      </c>
      <c r="N378" t="s">
        <v>530</v>
      </c>
      <c r="O378" t="s">
        <v>531</v>
      </c>
      <c r="P378">
        <v>4</v>
      </c>
      <c r="Q378" s="8" t="str">
        <f t="shared" si="5"/>
        <v>3313009900369160</v>
      </c>
      <c r="R378" t="s">
        <v>812</v>
      </c>
    </row>
    <row r="379" spans="1:18" x14ac:dyDescent="0.25">
      <c r="A379">
        <v>4</v>
      </c>
      <c r="B379">
        <v>1415</v>
      </c>
      <c r="C379" t="s">
        <v>527</v>
      </c>
      <c r="D379">
        <v>14580</v>
      </c>
      <c r="E379" s="8">
        <v>662300516461</v>
      </c>
      <c r="F379" t="s">
        <v>349</v>
      </c>
      <c r="G379" t="s">
        <v>539</v>
      </c>
      <c r="I379">
        <v>9000</v>
      </c>
      <c r="J379" t="s">
        <v>529</v>
      </c>
      <c r="K379" t="s">
        <v>530</v>
      </c>
      <c r="L379" t="s">
        <v>530</v>
      </c>
      <c r="M379" t="s">
        <v>531</v>
      </c>
      <c r="N379" t="s">
        <v>531</v>
      </c>
      <c r="O379" t="s">
        <v>530</v>
      </c>
      <c r="P379">
        <v>1</v>
      </c>
      <c r="Q379" s="8" t="str">
        <f t="shared" si="5"/>
        <v>6623005164619000</v>
      </c>
      <c r="R379" t="s">
        <v>812</v>
      </c>
    </row>
    <row r="380" spans="1:18" x14ac:dyDescent="0.25">
      <c r="A380">
        <v>4</v>
      </c>
      <c r="B380">
        <v>1415</v>
      </c>
      <c r="C380" t="s">
        <v>527</v>
      </c>
      <c r="D380">
        <v>14580</v>
      </c>
      <c r="E380" s="8">
        <v>662300516461</v>
      </c>
      <c r="F380" t="s">
        <v>349</v>
      </c>
      <c r="G380" t="s">
        <v>539</v>
      </c>
      <c r="I380">
        <v>9100</v>
      </c>
      <c r="J380" t="s">
        <v>529</v>
      </c>
      <c r="K380" t="s">
        <v>531</v>
      </c>
      <c r="L380" t="s">
        <v>530</v>
      </c>
      <c r="M380" t="s">
        <v>530</v>
      </c>
      <c r="N380" t="s">
        <v>531</v>
      </c>
      <c r="O380" t="s">
        <v>530</v>
      </c>
      <c r="P380">
        <v>3</v>
      </c>
      <c r="Q380" s="8" t="str">
        <f t="shared" si="5"/>
        <v>6623005164619100</v>
      </c>
      <c r="R380" t="s">
        <v>812</v>
      </c>
    </row>
    <row r="381" spans="1:18" x14ac:dyDescent="0.25">
      <c r="A381">
        <v>4</v>
      </c>
      <c r="B381">
        <v>1415</v>
      </c>
      <c r="C381" t="s">
        <v>527</v>
      </c>
      <c r="D381">
        <v>14580</v>
      </c>
      <c r="E381" s="8">
        <v>662300516461</v>
      </c>
      <c r="F381" t="s">
        <v>349</v>
      </c>
      <c r="G381" t="s">
        <v>539</v>
      </c>
      <c r="I381">
        <v>9101</v>
      </c>
      <c r="J381" t="s">
        <v>529</v>
      </c>
      <c r="K381" t="s">
        <v>531</v>
      </c>
      <c r="L381" t="s">
        <v>530</v>
      </c>
      <c r="M381" t="s">
        <v>530</v>
      </c>
      <c r="N381" t="s">
        <v>531</v>
      </c>
      <c r="O381" t="s">
        <v>530</v>
      </c>
      <c r="P381">
        <v>3</v>
      </c>
      <c r="Q381" s="8" t="str">
        <f t="shared" si="5"/>
        <v>6623005164619101</v>
      </c>
      <c r="R381" t="s">
        <v>812</v>
      </c>
    </row>
    <row r="382" spans="1:18" x14ac:dyDescent="0.25">
      <c r="A382">
        <v>4</v>
      </c>
      <c r="B382">
        <v>1415</v>
      </c>
      <c r="C382" t="s">
        <v>527</v>
      </c>
      <c r="D382">
        <v>14580</v>
      </c>
      <c r="E382" s="8">
        <v>662300516461</v>
      </c>
      <c r="F382" t="s">
        <v>349</v>
      </c>
      <c r="G382" t="s">
        <v>539</v>
      </c>
      <c r="I382">
        <v>9115</v>
      </c>
      <c r="J382" t="s">
        <v>529</v>
      </c>
      <c r="K382" t="s">
        <v>531</v>
      </c>
      <c r="L382" t="s">
        <v>530</v>
      </c>
      <c r="M382" t="s">
        <v>530</v>
      </c>
      <c r="N382" t="s">
        <v>531</v>
      </c>
      <c r="O382" t="s">
        <v>530</v>
      </c>
      <c r="P382">
        <v>3</v>
      </c>
      <c r="Q382" s="8" t="str">
        <f t="shared" si="5"/>
        <v>6623005164619115</v>
      </c>
      <c r="R382" t="s">
        <v>812</v>
      </c>
    </row>
    <row r="383" spans="1:18" x14ac:dyDescent="0.25">
      <c r="A383">
        <v>4</v>
      </c>
      <c r="B383">
        <v>1415</v>
      </c>
      <c r="C383" t="s">
        <v>527</v>
      </c>
      <c r="D383">
        <v>14580</v>
      </c>
      <c r="E383" s="8">
        <v>662300516461</v>
      </c>
      <c r="F383" t="s">
        <v>349</v>
      </c>
      <c r="G383" t="s">
        <v>539</v>
      </c>
      <c r="I383">
        <v>9116</v>
      </c>
      <c r="J383" t="s">
        <v>529</v>
      </c>
      <c r="K383" t="s">
        <v>531</v>
      </c>
      <c r="L383" t="s">
        <v>530</v>
      </c>
      <c r="M383" t="s">
        <v>530</v>
      </c>
      <c r="N383" t="s">
        <v>531</v>
      </c>
      <c r="O383" t="s">
        <v>530</v>
      </c>
      <c r="P383">
        <v>3</v>
      </c>
      <c r="Q383" s="8" t="str">
        <f t="shared" si="5"/>
        <v>6623005164619116</v>
      </c>
      <c r="R383" t="s">
        <v>812</v>
      </c>
    </row>
    <row r="384" spans="1:18" x14ac:dyDescent="0.25">
      <c r="A384">
        <v>4</v>
      </c>
      <c r="B384">
        <v>1415</v>
      </c>
      <c r="C384" t="s">
        <v>527</v>
      </c>
      <c r="D384">
        <v>14580</v>
      </c>
      <c r="E384" s="8">
        <v>662300516461</v>
      </c>
      <c r="F384" t="s">
        <v>349</v>
      </c>
      <c r="G384" t="s">
        <v>539</v>
      </c>
      <c r="I384">
        <v>9160</v>
      </c>
      <c r="J384" t="s">
        <v>529</v>
      </c>
      <c r="K384" t="s">
        <v>531</v>
      </c>
      <c r="L384" t="s">
        <v>530</v>
      </c>
      <c r="M384" t="s">
        <v>530</v>
      </c>
      <c r="N384" t="s">
        <v>530</v>
      </c>
      <c r="O384" t="s">
        <v>531</v>
      </c>
      <c r="P384">
        <v>4</v>
      </c>
      <c r="Q384" s="8" t="str">
        <f t="shared" si="5"/>
        <v>6623005164619160</v>
      </c>
      <c r="R384" t="s">
        <v>812</v>
      </c>
    </row>
    <row r="385" spans="1:18" x14ac:dyDescent="0.25">
      <c r="A385">
        <v>4</v>
      </c>
      <c r="B385">
        <v>1415</v>
      </c>
      <c r="C385" t="s">
        <v>527</v>
      </c>
      <c r="D385">
        <v>14580</v>
      </c>
      <c r="E385" s="8">
        <v>662300516461</v>
      </c>
      <c r="F385" t="s">
        <v>349</v>
      </c>
      <c r="G385" t="s">
        <v>539</v>
      </c>
      <c r="I385">
        <v>9161</v>
      </c>
      <c r="J385" t="s">
        <v>529</v>
      </c>
      <c r="K385" t="s">
        <v>531</v>
      </c>
      <c r="L385" t="s">
        <v>530</v>
      </c>
      <c r="M385" t="s">
        <v>530</v>
      </c>
      <c r="N385" t="s">
        <v>530</v>
      </c>
      <c r="O385" t="s">
        <v>531</v>
      </c>
      <c r="P385">
        <v>4</v>
      </c>
      <c r="Q385" s="8" t="str">
        <f t="shared" si="5"/>
        <v>6623005164619161</v>
      </c>
      <c r="R385" t="s">
        <v>812</v>
      </c>
    </row>
    <row r="386" spans="1:18" x14ac:dyDescent="0.25">
      <c r="A386">
        <v>4</v>
      </c>
      <c r="B386">
        <v>1415</v>
      </c>
      <c r="C386" t="s">
        <v>527</v>
      </c>
      <c r="D386">
        <v>14580</v>
      </c>
      <c r="E386" s="8">
        <v>662300516461</v>
      </c>
      <c r="F386" t="s">
        <v>349</v>
      </c>
      <c r="G386" t="s">
        <v>539</v>
      </c>
      <c r="I386">
        <v>9165</v>
      </c>
      <c r="J386" t="s">
        <v>529</v>
      </c>
      <c r="K386" t="s">
        <v>531</v>
      </c>
      <c r="L386" t="s">
        <v>530</v>
      </c>
      <c r="M386" t="s">
        <v>530</v>
      </c>
      <c r="N386" t="s">
        <v>530</v>
      </c>
      <c r="O386" t="s">
        <v>531</v>
      </c>
      <c r="P386">
        <v>4</v>
      </c>
      <c r="Q386" s="8" t="str">
        <f t="shared" si="5"/>
        <v>6623005164619165</v>
      </c>
      <c r="R386" t="s">
        <v>812</v>
      </c>
    </row>
    <row r="387" spans="1:18" x14ac:dyDescent="0.25">
      <c r="A387">
        <v>4</v>
      </c>
      <c r="B387">
        <v>1415</v>
      </c>
      <c r="C387" t="s">
        <v>527</v>
      </c>
      <c r="D387">
        <v>43260</v>
      </c>
      <c r="E387" s="8">
        <v>800000055978</v>
      </c>
      <c r="F387" t="s">
        <v>578</v>
      </c>
      <c r="G387" t="s">
        <v>528</v>
      </c>
      <c r="I387">
        <v>9000</v>
      </c>
      <c r="J387" t="s">
        <v>529</v>
      </c>
      <c r="K387" t="s">
        <v>530</v>
      </c>
      <c r="L387" t="s">
        <v>530</v>
      </c>
      <c r="M387" t="s">
        <v>531</v>
      </c>
      <c r="N387" t="s">
        <v>531</v>
      </c>
      <c r="O387" t="s">
        <v>530</v>
      </c>
      <c r="P387">
        <v>1</v>
      </c>
      <c r="Q387" s="8" t="str">
        <f t="shared" si="5"/>
        <v>8000000559789000</v>
      </c>
      <c r="R387" t="s">
        <v>812</v>
      </c>
    </row>
    <row r="388" spans="1:18" x14ac:dyDescent="0.25">
      <c r="A388">
        <v>4</v>
      </c>
      <c r="B388">
        <v>1415</v>
      </c>
      <c r="C388" t="s">
        <v>527</v>
      </c>
      <c r="D388">
        <v>12590</v>
      </c>
      <c r="E388" s="8">
        <v>580504997773</v>
      </c>
      <c r="F388" t="s">
        <v>340</v>
      </c>
      <c r="G388" t="s">
        <v>538</v>
      </c>
      <c r="I388">
        <v>9100</v>
      </c>
      <c r="J388" t="s">
        <v>529</v>
      </c>
      <c r="K388" t="s">
        <v>531</v>
      </c>
      <c r="L388" t="s">
        <v>530</v>
      </c>
      <c r="M388" t="s">
        <v>530</v>
      </c>
      <c r="N388" t="s">
        <v>531</v>
      </c>
      <c r="O388" t="s">
        <v>530</v>
      </c>
      <c r="P388">
        <v>3</v>
      </c>
      <c r="Q388" s="8" t="str">
        <f t="shared" ref="Q388:Q451" si="6">CONCATENATE(E388,I388)</f>
        <v>5805049977739100</v>
      </c>
      <c r="R388" t="s">
        <v>812</v>
      </c>
    </row>
    <row r="389" spans="1:18" x14ac:dyDescent="0.25">
      <c r="A389">
        <v>4</v>
      </c>
      <c r="B389">
        <v>1415</v>
      </c>
      <c r="C389" t="s">
        <v>527</v>
      </c>
      <c r="D389">
        <v>12590</v>
      </c>
      <c r="E389" s="8">
        <v>580504997773</v>
      </c>
      <c r="F389" t="s">
        <v>340</v>
      </c>
      <c r="G389" t="s">
        <v>538</v>
      </c>
      <c r="I389">
        <v>9165</v>
      </c>
      <c r="J389" t="s">
        <v>529</v>
      </c>
      <c r="K389" t="s">
        <v>531</v>
      </c>
      <c r="L389" t="s">
        <v>530</v>
      </c>
      <c r="M389" t="s">
        <v>530</v>
      </c>
      <c r="N389" t="s">
        <v>530</v>
      </c>
      <c r="O389" t="s">
        <v>531</v>
      </c>
      <c r="P389">
        <v>4</v>
      </c>
      <c r="Q389" s="8" t="str">
        <f t="shared" si="6"/>
        <v>5805049977739165</v>
      </c>
      <c r="R389" t="s">
        <v>812</v>
      </c>
    </row>
    <row r="390" spans="1:18" x14ac:dyDescent="0.25">
      <c r="A390">
        <v>4</v>
      </c>
      <c r="B390">
        <v>1415</v>
      </c>
      <c r="C390" t="s">
        <v>527</v>
      </c>
      <c r="D390">
        <v>18390</v>
      </c>
      <c r="E390" s="8">
        <v>342600997774</v>
      </c>
      <c r="F390" t="s">
        <v>467</v>
      </c>
      <c r="G390" t="s">
        <v>538</v>
      </c>
      <c r="I390">
        <v>9100</v>
      </c>
      <c r="J390" t="s">
        <v>529</v>
      </c>
      <c r="K390" t="s">
        <v>531</v>
      </c>
      <c r="L390" t="s">
        <v>530</v>
      </c>
      <c r="M390" t="s">
        <v>530</v>
      </c>
      <c r="N390" t="s">
        <v>531</v>
      </c>
      <c r="O390" t="s">
        <v>530</v>
      </c>
      <c r="P390">
        <v>3</v>
      </c>
      <c r="Q390" s="8" t="str">
        <f t="shared" si="6"/>
        <v>3426009977749100</v>
      </c>
      <c r="R390" t="s">
        <v>812</v>
      </c>
    </row>
    <row r="391" spans="1:18" x14ac:dyDescent="0.25">
      <c r="A391">
        <v>4</v>
      </c>
      <c r="B391">
        <v>1415</v>
      </c>
      <c r="C391" t="s">
        <v>527</v>
      </c>
      <c r="D391">
        <v>12620</v>
      </c>
      <c r="E391" s="8">
        <v>342800997775</v>
      </c>
      <c r="F391" t="s">
        <v>380</v>
      </c>
      <c r="G391" t="s">
        <v>537</v>
      </c>
      <c r="H391" t="s">
        <v>540</v>
      </c>
      <c r="I391">
        <v>9100</v>
      </c>
      <c r="J391" t="s">
        <v>529</v>
      </c>
      <c r="K391" t="s">
        <v>531</v>
      </c>
      <c r="L391" t="s">
        <v>530</v>
      </c>
      <c r="M391" t="s">
        <v>530</v>
      </c>
      <c r="N391" t="s">
        <v>531</v>
      </c>
      <c r="O391" t="s">
        <v>530</v>
      </c>
      <c r="P391">
        <v>3</v>
      </c>
      <c r="Q391" s="8" t="str">
        <f t="shared" si="6"/>
        <v>3428009977759100</v>
      </c>
      <c r="R391" t="s">
        <v>812</v>
      </c>
    </row>
    <row r="392" spans="1:18" x14ac:dyDescent="0.25">
      <c r="A392">
        <v>4</v>
      </c>
      <c r="B392">
        <v>1415</v>
      </c>
      <c r="C392" t="s">
        <v>527</v>
      </c>
      <c r="D392">
        <v>12620</v>
      </c>
      <c r="E392" s="8">
        <v>342800997775</v>
      </c>
      <c r="F392" t="s">
        <v>380</v>
      </c>
      <c r="G392" t="s">
        <v>537</v>
      </c>
      <c r="H392" t="s">
        <v>540</v>
      </c>
      <c r="I392">
        <v>9115</v>
      </c>
      <c r="J392" t="s">
        <v>529</v>
      </c>
      <c r="K392" t="s">
        <v>531</v>
      </c>
      <c r="L392" t="s">
        <v>530</v>
      </c>
      <c r="M392" t="s">
        <v>530</v>
      </c>
      <c r="N392" t="s">
        <v>531</v>
      </c>
      <c r="O392" t="s">
        <v>530</v>
      </c>
      <c r="P392">
        <v>3</v>
      </c>
      <c r="Q392" s="8" t="str">
        <f t="shared" si="6"/>
        <v>3428009977759115</v>
      </c>
      <c r="R392" t="s">
        <v>812</v>
      </c>
    </row>
    <row r="393" spans="1:18" x14ac:dyDescent="0.25">
      <c r="A393">
        <v>4</v>
      </c>
      <c r="B393">
        <v>1415</v>
      </c>
      <c r="C393" t="s">
        <v>527</v>
      </c>
      <c r="D393">
        <v>12620</v>
      </c>
      <c r="E393" s="8">
        <v>342800997775</v>
      </c>
      <c r="F393" t="s">
        <v>380</v>
      </c>
      <c r="G393" t="s">
        <v>537</v>
      </c>
      <c r="H393" t="s">
        <v>540</v>
      </c>
      <c r="I393">
        <v>9165</v>
      </c>
      <c r="J393" t="s">
        <v>529</v>
      </c>
      <c r="K393" t="s">
        <v>531</v>
      </c>
      <c r="L393" t="s">
        <v>530</v>
      </c>
      <c r="M393" t="s">
        <v>530</v>
      </c>
      <c r="N393" t="s">
        <v>530</v>
      </c>
      <c r="O393" t="s">
        <v>531</v>
      </c>
      <c r="P393">
        <v>4</v>
      </c>
      <c r="Q393" s="8" t="str">
        <f t="shared" si="6"/>
        <v>3428009977759165</v>
      </c>
      <c r="R393" t="s">
        <v>812</v>
      </c>
    </row>
    <row r="394" spans="1:18" x14ac:dyDescent="0.25">
      <c r="A394">
        <v>6</v>
      </c>
      <c r="B394">
        <v>1415</v>
      </c>
      <c r="C394" t="s">
        <v>527</v>
      </c>
      <c r="D394">
        <v>12630</v>
      </c>
      <c r="E394" s="8">
        <v>580603020000</v>
      </c>
      <c r="F394" t="s">
        <v>436</v>
      </c>
      <c r="G394" t="s">
        <v>563</v>
      </c>
      <c r="I394">
        <v>9000</v>
      </c>
      <c r="J394" t="s">
        <v>529</v>
      </c>
      <c r="K394" t="s">
        <v>530</v>
      </c>
      <c r="L394" t="s">
        <v>530</v>
      </c>
      <c r="M394" t="s">
        <v>531</v>
      </c>
      <c r="N394" t="s">
        <v>531</v>
      </c>
      <c r="O394" t="s">
        <v>530</v>
      </c>
      <c r="P394">
        <v>2</v>
      </c>
      <c r="Q394" s="8" t="str">
        <f t="shared" si="6"/>
        <v>5806030200009000</v>
      </c>
      <c r="R394" t="s">
        <v>812</v>
      </c>
    </row>
    <row r="395" spans="1:18" x14ac:dyDescent="0.25">
      <c r="A395">
        <v>3</v>
      </c>
      <c r="B395">
        <v>1415</v>
      </c>
      <c r="C395" t="s">
        <v>527</v>
      </c>
      <c r="D395">
        <v>26700</v>
      </c>
      <c r="E395" s="8">
        <v>353100880009</v>
      </c>
      <c r="F395" t="s">
        <v>461</v>
      </c>
      <c r="G395" t="s">
        <v>585</v>
      </c>
      <c r="H395" t="s">
        <v>538</v>
      </c>
      <c r="I395">
        <v>9100</v>
      </c>
      <c r="J395" t="s">
        <v>529</v>
      </c>
      <c r="K395" t="s">
        <v>531</v>
      </c>
      <c r="L395" t="s">
        <v>530</v>
      </c>
      <c r="M395" t="s">
        <v>530</v>
      </c>
      <c r="N395" t="s">
        <v>531</v>
      </c>
      <c r="O395" t="s">
        <v>530</v>
      </c>
      <c r="P395">
        <v>3</v>
      </c>
      <c r="Q395" s="8" t="str">
        <f t="shared" si="6"/>
        <v>3531008800099100</v>
      </c>
      <c r="R395" t="s">
        <v>812</v>
      </c>
    </row>
    <row r="396" spans="1:18" x14ac:dyDescent="0.25">
      <c r="A396">
        <v>3</v>
      </c>
      <c r="B396">
        <v>1415</v>
      </c>
      <c r="C396" t="s">
        <v>527</v>
      </c>
      <c r="D396">
        <v>26700</v>
      </c>
      <c r="E396" s="8">
        <v>353100880009</v>
      </c>
      <c r="F396" t="s">
        <v>461</v>
      </c>
      <c r="G396" t="s">
        <v>585</v>
      </c>
      <c r="H396" t="s">
        <v>538</v>
      </c>
      <c r="I396">
        <v>9115</v>
      </c>
      <c r="J396" t="s">
        <v>529</v>
      </c>
      <c r="K396" t="s">
        <v>531</v>
      </c>
      <c r="L396" t="s">
        <v>530</v>
      </c>
      <c r="M396" t="s">
        <v>530</v>
      </c>
      <c r="N396" t="s">
        <v>531</v>
      </c>
      <c r="O396" t="s">
        <v>530</v>
      </c>
      <c r="P396">
        <v>3</v>
      </c>
      <c r="Q396" s="8" t="str">
        <f t="shared" si="6"/>
        <v>3531008800099115</v>
      </c>
      <c r="R396" t="s">
        <v>812</v>
      </c>
    </row>
    <row r="397" spans="1:18" x14ac:dyDescent="0.25">
      <c r="A397">
        <v>3</v>
      </c>
      <c r="B397">
        <v>1415</v>
      </c>
      <c r="C397" t="s">
        <v>527</v>
      </c>
      <c r="D397">
        <v>26700</v>
      </c>
      <c r="E397" s="8">
        <v>353100880009</v>
      </c>
      <c r="F397" t="s">
        <v>461</v>
      </c>
      <c r="G397" t="s">
        <v>585</v>
      </c>
      <c r="H397" t="s">
        <v>538</v>
      </c>
      <c r="I397">
        <v>9165</v>
      </c>
      <c r="J397" t="s">
        <v>529</v>
      </c>
      <c r="K397" t="s">
        <v>531</v>
      </c>
      <c r="L397" t="s">
        <v>530</v>
      </c>
      <c r="M397" t="s">
        <v>530</v>
      </c>
      <c r="N397" t="s">
        <v>530</v>
      </c>
      <c r="O397" t="s">
        <v>531</v>
      </c>
      <c r="P397">
        <v>4</v>
      </c>
      <c r="Q397" s="8" t="str">
        <f t="shared" si="6"/>
        <v>3531008800099165</v>
      </c>
      <c r="R397" t="s">
        <v>812</v>
      </c>
    </row>
    <row r="398" spans="1:18" x14ac:dyDescent="0.25">
      <c r="A398">
        <v>3</v>
      </c>
      <c r="B398">
        <v>1415</v>
      </c>
      <c r="C398" t="s">
        <v>527</v>
      </c>
      <c r="D398">
        <v>12640</v>
      </c>
      <c r="E398" s="8">
        <v>342600880365</v>
      </c>
      <c r="F398" t="s">
        <v>645</v>
      </c>
      <c r="G398" t="s">
        <v>539</v>
      </c>
      <c r="I398">
        <v>9100</v>
      </c>
      <c r="J398" t="s">
        <v>529</v>
      </c>
      <c r="K398" t="s">
        <v>531</v>
      </c>
      <c r="L398" t="s">
        <v>530</v>
      </c>
      <c r="M398" t="s">
        <v>530</v>
      </c>
      <c r="N398" t="s">
        <v>531</v>
      </c>
      <c r="O398" t="s">
        <v>530</v>
      </c>
      <c r="P398">
        <v>3</v>
      </c>
      <c r="Q398" s="8" t="str">
        <f t="shared" si="6"/>
        <v>3426008803659100</v>
      </c>
      <c r="R398" t="s">
        <v>812</v>
      </c>
    </row>
    <row r="399" spans="1:18" x14ac:dyDescent="0.25">
      <c r="A399">
        <v>3</v>
      </c>
      <c r="B399">
        <v>1415</v>
      </c>
      <c r="C399" t="s">
        <v>527</v>
      </c>
      <c r="D399">
        <v>12640</v>
      </c>
      <c r="E399" s="8">
        <v>342600880365</v>
      </c>
      <c r="F399" t="s">
        <v>645</v>
      </c>
      <c r="G399" t="s">
        <v>539</v>
      </c>
      <c r="I399">
        <v>9115</v>
      </c>
      <c r="J399" t="s">
        <v>529</v>
      </c>
      <c r="K399" t="s">
        <v>531</v>
      </c>
      <c r="L399" t="s">
        <v>530</v>
      </c>
      <c r="M399" t="s">
        <v>530</v>
      </c>
      <c r="N399" t="s">
        <v>531</v>
      </c>
      <c r="O399" t="s">
        <v>530</v>
      </c>
      <c r="P399">
        <v>3</v>
      </c>
      <c r="Q399" s="8" t="str">
        <f t="shared" si="6"/>
        <v>3426008803659115</v>
      </c>
      <c r="R399" t="s">
        <v>812</v>
      </c>
    </row>
    <row r="400" spans="1:18" x14ac:dyDescent="0.25">
      <c r="A400">
        <v>3</v>
      </c>
      <c r="B400">
        <v>1415</v>
      </c>
      <c r="C400" t="s">
        <v>527</v>
      </c>
      <c r="D400">
        <v>12640</v>
      </c>
      <c r="E400" s="8">
        <v>342600880365</v>
      </c>
      <c r="F400" t="s">
        <v>645</v>
      </c>
      <c r="G400" t="s">
        <v>539</v>
      </c>
      <c r="I400">
        <v>9161</v>
      </c>
      <c r="J400" t="s">
        <v>529</v>
      </c>
      <c r="K400" t="s">
        <v>531</v>
      </c>
      <c r="L400" t="s">
        <v>530</v>
      </c>
      <c r="M400" t="s">
        <v>530</v>
      </c>
      <c r="N400" t="s">
        <v>530</v>
      </c>
      <c r="O400" t="s">
        <v>531</v>
      </c>
      <c r="P400">
        <v>4</v>
      </c>
      <c r="Q400" s="8" t="str">
        <f t="shared" si="6"/>
        <v>3426008803659161</v>
      </c>
      <c r="R400" t="s">
        <v>812</v>
      </c>
    </row>
    <row r="401" spans="1:18" x14ac:dyDescent="0.25">
      <c r="A401">
        <v>3</v>
      </c>
      <c r="B401">
        <v>1415</v>
      </c>
      <c r="C401" t="s">
        <v>527</v>
      </c>
      <c r="D401">
        <v>12640</v>
      </c>
      <c r="E401" s="8">
        <v>342600880365</v>
      </c>
      <c r="F401" t="s">
        <v>645</v>
      </c>
      <c r="G401" t="s">
        <v>539</v>
      </c>
      <c r="I401">
        <v>9163</v>
      </c>
      <c r="J401" t="s">
        <v>529</v>
      </c>
      <c r="K401" t="s">
        <v>531</v>
      </c>
      <c r="L401" t="s">
        <v>530</v>
      </c>
      <c r="M401" t="s">
        <v>530</v>
      </c>
      <c r="N401" t="s">
        <v>530</v>
      </c>
      <c r="O401" t="s">
        <v>531</v>
      </c>
      <c r="P401">
        <v>4</v>
      </c>
      <c r="Q401" s="8" t="str">
        <f t="shared" si="6"/>
        <v>3426008803659163</v>
      </c>
      <c r="R401" t="s">
        <v>812</v>
      </c>
    </row>
    <row r="402" spans="1:18" x14ac:dyDescent="0.25">
      <c r="A402">
        <v>3</v>
      </c>
      <c r="B402">
        <v>1415</v>
      </c>
      <c r="C402" t="s">
        <v>527</v>
      </c>
      <c r="D402">
        <v>12640</v>
      </c>
      <c r="E402" s="8">
        <v>342600880365</v>
      </c>
      <c r="F402" t="s">
        <v>645</v>
      </c>
      <c r="G402" t="s">
        <v>539</v>
      </c>
      <c r="I402">
        <v>9165</v>
      </c>
      <c r="J402" t="s">
        <v>529</v>
      </c>
      <c r="K402" t="s">
        <v>531</v>
      </c>
      <c r="L402" t="s">
        <v>530</v>
      </c>
      <c r="M402" t="s">
        <v>530</v>
      </c>
      <c r="N402" t="s">
        <v>530</v>
      </c>
      <c r="O402" t="s">
        <v>531</v>
      </c>
      <c r="P402">
        <v>4</v>
      </c>
      <c r="Q402" s="8" t="str">
        <f t="shared" si="6"/>
        <v>3426008803659165</v>
      </c>
      <c r="R402" t="s">
        <v>812</v>
      </c>
    </row>
    <row r="403" spans="1:18" x14ac:dyDescent="0.25">
      <c r="A403">
        <v>4</v>
      </c>
      <c r="B403">
        <v>1415</v>
      </c>
      <c r="C403" t="s">
        <v>527</v>
      </c>
      <c r="D403">
        <v>12680</v>
      </c>
      <c r="E403" s="8">
        <v>310200996790</v>
      </c>
      <c r="F403" t="s">
        <v>399</v>
      </c>
      <c r="G403" t="s">
        <v>528</v>
      </c>
      <c r="I403">
        <v>9000</v>
      </c>
      <c r="J403" t="s">
        <v>529</v>
      </c>
      <c r="K403" t="s">
        <v>530</v>
      </c>
      <c r="L403" t="s">
        <v>530</v>
      </c>
      <c r="M403" t="s">
        <v>531</v>
      </c>
      <c r="N403" t="s">
        <v>531</v>
      </c>
      <c r="O403" t="s">
        <v>530</v>
      </c>
      <c r="P403">
        <v>1</v>
      </c>
      <c r="Q403" s="8" t="str">
        <f t="shared" si="6"/>
        <v>3102009967909000</v>
      </c>
      <c r="R403" t="s">
        <v>812</v>
      </c>
    </row>
    <row r="404" spans="1:18" x14ac:dyDescent="0.25">
      <c r="A404">
        <v>4</v>
      </c>
      <c r="B404">
        <v>1415</v>
      </c>
      <c r="C404" t="s">
        <v>527</v>
      </c>
      <c r="D404">
        <v>12700</v>
      </c>
      <c r="E404" s="8">
        <v>342600998962</v>
      </c>
      <c r="F404" t="s">
        <v>381</v>
      </c>
      <c r="G404" t="s">
        <v>528</v>
      </c>
      <c r="I404">
        <v>9000</v>
      </c>
      <c r="J404" t="s">
        <v>529</v>
      </c>
      <c r="K404" t="s">
        <v>530</v>
      </c>
      <c r="L404" t="s">
        <v>530</v>
      </c>
      <c r="M404" t="s">
        <v>531</v>
      </c>
      <c r="N404" t="s">
        <v>531</v>
      </c>
      <c r="O404" t="s">
        <v>530</v>
      </c>
      <c r="P404">
        <v>1</v>
      </c>
      <c r="Q404" s="8" t="str">
        <f t="shared" si="6"/>
        <v>3426009989629000</v>
      </c>
      <c r="R404" t="s">
        <v>812</v>
      </c>
    </row>
    <row r="405" spans="1:18" x14ac:dyDescent="0.25">
      <c r="A405">
        <v>4</v>
      </c>
      <c r="B405">
        <v>1415</v>
      </c>
      <c r="C405" t="s">
        <v>527</v>
      </c>
      <c r="D405">
        <v>12720</v>
      </c>
      <c r="E405" s="8">
        <v>332000880017</v>
      </c>
      <c r="F405" t="s">
        <v>646</v>
      </c>
      <c r="G405" t="s">
        <v>539</v>
      </c>
      <c r="I405">
        <v>9100</v>
      </c>
      <c r="J405" t="s">
        <v>529</v>
      </c>
      <c r="K405" t="s">
        <v>531</v>
      </c>
      <c r="L405" t="s">
        <v>530</v>
      </c>
      <c r="M405" t="s">
        <v>530</v>
      </c>
      <c r="N405" t="s">
        <v>531</v>
      </c>
      <c r="O405" t="s">
        <v>530</v>
      </c>
      <c r="P405">
        <v>3</v>
      </c>
      <c r="Q405" s="8" t="str">
        <f t="shared" si="6"/>
        <v>3320008800179100</v>
      </c>
      <c r="R405" t="s">
        <v>812</v>
      </c>
    </row>
    <row r="406" spans="1:18" x14ac:dyDescent="0.25">
      <c r="A406">
        <v>7</v>
      </c>
      <c r="B406">
        <v>1415</v>
      </c>
      <c r="C406" t="s">
        <v>527</v>
      </c>
      <c r="D406">
        <v>0</v>
      </c>
      <c r="E406" s="8">
        <v>660701030000</v>
      </c>
      <c r="F406" t="s">
        <v>647</v>
      </c>
      <c r="G406" t="s">
        <v>534</v>
      </c>
      <c r="I406">
        <v>9100</v>
      </c>
      <c r="J406" t="s">
        <v>529</v>
      </c>
      <c r="K406" t="s">
        <v>531</v>
      </c>
      <c r="L406" t="s">
        <v>530</v>
      </c>
      <c r="M406" t="s">
        <v>530</v>
      </c>
      <c r="N406" t="s">
        <v>531</v>
      </c>
      <c r="O406" t="s">
        <v>530</v>
      </c>
      <c r="P406">
        <v>3</v>
      </c>
      <c r="Q406" s="8" t="str">
        <f t="shared" si="6"/>
        <v>6607010300009100</v>
      </c>
      <c r="R406" t="s">
        <v>812</v>
      </c>
    </row>
    <row r="407" spans="1:18" x14ac:dyDescent="0.25">
      <c r="A407">
        <v>7</v>
      </c>
      <c r="B407">
        <v>1415</v>
      </c>
      <c r="C407" t="s">
        <v>527</v>
      </c>
      <c r="D407">
        <v>0</v>
      </c>
      <c r="E407" s="8">
        <v>660701030000</v>
      </c>
      <c r="F407" t="s">
        <v>647</v>
      </c>
      <c r="G407" t="s">
        <v>534</v>
      </c>
      <c r="I407">
        <v>9115</v>
      </c>
      <c r="J407" t="s">
        <v>529</v>
      </c>
      <c r="K407" t="s">
        <v>531</v>
      </c>
      <c r="L407" t="s">
        <v>530</v>
      </c>
      <c r="M407" t="s">
        <v>530</v>
      </c>
      <c r="N407" t="s">
        <v>531</v>
      </c>
      <c r="O407" t="s">
        <v>530</v>
      </c>
      <c r="P407">
        <v>3</v>
      </c>
      <c r="Q407" s="8" t="str">
        <f t="shared" si="6"/>
        <v>6607010300009115</v>
      </c>
      <c r="R407" t="s">
        <v>812</v>
      </c>
    </row>
    <row r="408" spans="1:18" x14ac:dyDescent="0.25">
      <c r="A408">
        <v>4</v>
      </c>
      <c r="B408">
        <v>1415</v>
      </c>
      <c r="C408" t="s">
        <v>527</v>
      </c>
      <c r="D408">
        <v>12710</v>
      </c>
      <c r="E408" s="8">
        <v>280216997856</v>
      </c>
      <c r="F408" t="s">
        <v>377</v>
      </c>
      <c r="G408" t="s">
        <v>534</v>
      </c>
      <c r="I408">
        <v>9000</v>
      </c>
      <c r="J408" t="s">
        <v>529</v>
      </c>
      <c r="K408" t="s">
        <v>530</v>
      </c>
      <c r="L408" t="s">
        <v>530</v>
      </c>
      <c r="M408" t="s">
        <v>531</v>
      </c>
      <c r="N408" t="s">
        <v>531</v>
      </c>
      <c r="O408" t="s">
        <v>530</v>
      </c>
      <c r="P408">
        <v>1</v>
      </c>
      <c r="Q408" s="8" t="str">
        <f t="shared" si="6"/>
        <v>2802169978569000</v>
      </c>
      <c r="R408" t="s">
        <v>812</v>
      </c>
    </row>
    <row r="409" spans="1:18" x14ac:dyDescent="0.25">
      <c r="A409">
        <v>4</v>
      </c>
      <c r="B409">
        <v>1415</v>
      </c>
      <c r="C409" t="s">
        <v>532</v>
      </c>
      <c r="D409">
        <v>20270</v>
      </c>
      <c r="E409" s="8">
        <v>261600997048</v>
      </c>
      <c r="F409" t="s">
        <v>407</v>
      </c>
      <c r="G409" t="s">
        <v>571</v>
      </c>
      <c r="I409">
        <v>9001</v>
      </c>
      <c r="J409" t="s">
        <v>529</v>
      </c>
      <c r="K409" t="s">
        <v>530</v>
      </c>
      <c r="L409" t="s">
        <v>530</v>
      </c>
      <c r="M409" t="s">
        <v>531</v>
      </c>
      <c r="N409" t="s">
        <v>531</v>
      </c>
      <c r="O409" t="s">
        <v>530</v>
      </c>
      <c r="P409">
        <v>1</v>
      </c>
      <c r="Q409" s="8" t="str">
        <f t="shared" si="6"/>
        <v>2616009970489001</v>
      </c>
      <c r="R409" t="s">
        <v>812</v>
      </c>
    </row>
    <row r="410" spans="1:18" x14ac:dyDescent="0.25">
      <c r="A410">
        <v>4</v>
      </c>
      <c r="B410">
        <v>1415</v>
      </c>
      <c r="C410" t="s">
        <v>532</v>
      </c>
      <c r="D410">
        <v>20270</v>
      </c>
      <c r="E410" s="8">
        <v>261600997048</v>
      </c>
      <c r="F410" t="s">
        <v>407</v>
      </c>
      <c r="G410" t="s">
        <v>571</v>
      </c>
      <c r="I410">
        <v>9100</v>
      </c>
      <c r="J410" t="s">
        <v>529</v>
      </c>
      <c r="K410" t="s">
        <v>531</v>
      </c>
      <c r="L410" t="s">
        <v>530</v>
      </c>
      <c r="M410" t="s">
        <v>530</v>
      </c>
      <c r="N410" t="s">
        <v>531</v>
      </c>
      <c r="O410" t="s">
        <v>530</v>
      </c>
      <c r="P410">
        <v>3</v>
      </c>
      <c r="Q410" s="8" t="str">
        <f t="shared" si="6"/>
        <v>2616009970489100</v>
      </c>
      <c r="R410" t="s">
        <v>812</v>
      </c>
    </row>
    <row r="411" spans="1:18" x14ac:dyDescent="0.25">
      <c r="A411">
        <v>4</v>
      </c>
      <c r="B411">
        <v>1415</v>
      </c>
      <c r="C411" t="s">
        <v>532</v>
      </c>
      <c r="D411">
        <v>20270</v>
      </c>
      <c r="E411" s="8">
        <v>261600997048</v>
      </c>
      <c r="F411" t="s">
        <v>407</v>
      </c>
      <c r="G411" t="s">
        <v>571</v>
      </c>
      <c r="I411">
        <v>9115</v>
      </c>
      <c r="J411" t="s">
        <v>529</v>
      </c>
      <c r="K411" t="s">
        <v>531</v>
      </c>
      <c r="L411" t="s">
        <v>530</v>
      </c>
      <c r="M411" t="s">
        <v>530</v>
      </c>
      <c r="N411" t="s">
        <v>531</v>
      </c>
      <c r="O411" t="s">
        <v>530</v>
      </c>
      <c r="P411">
        <v>3</v>
      </c>
      <c r="Q411" s="8" t="str">
        <f t="shared" si="6"/>
        <v>2616009970489115</v>
      </c>
      <c r="R411" t="s">
        <v>812</v>
      </c>
    </row>
    <row r="412" spans="1:18" x14ac:dyDescent="0.25">
      <c r="A412">
        <v>4</v>
      </c>
      <c r="B412">
        <v>1415</v>
      </c>
      <c r="C412" t="s">
        <v>532</v>
      </c>
      <c r="D412">
        <v>86050</v>
      </c>
      <c r="E412" s="8">
        <v>580206175613</v>
      </c>
      <c r="F412" t="s">
        <v>355</v>
      </c>
      <c r="G412" t="s">
        <v>534</v>
      </c>
      <c r="I412">
        <v>9021</v>
      </c>
      <c r="J412" t="s">
        <v>529</v>
      </c>
      <c r="K412" t="s">
        <v>530</v>
      </c>
      <c r="L412" t="s">
        <v>530</v>
      </c>
      <c r="M412" t="s">
        <v>531</v>
      </c>
      <c r="N412" t="s">
        <v>531</v>
      </c>
      <c r="O412" t="s">
        <v>530</v>
      </c>
      <c r="P412">
        <v>1</v>
      </c>
      <c r="Q412" s="8" t="str">
        <f t="shared" si="6"/>
        <v>5802061756139021</v>
      </c>
      <c r="R412" t="s">
        <v>812</v>
      </c>
    </row>
    <row r="413" spans="1:18" x14ac:dyDescent="0.25">
      <c r="A413">
        <v>4</v>
      </c>
      <c r="B413">
        <v>1415</v>
      </c>
      <c r="C413" t="s">
        <v>527</v>
      </c>
      <c r="D413">
        <v>48570</v>
      </c>
      <c r="E413" s="8">
        <v>800000082983</v>
      </c>
      <c r="F413" t="s">
        <v>509</v>
      </c>
      <c r="G413" t="s">
        <v>558</v>
      </c>
      <c r="I413">
        <v>9100</v>
      </c>
      <c r="J413" t="s">
        <v>529</v>
      </c>
      <c r="K413" t="s">
        <v>531</v>
      </c>
      <c r="L413" t="s">
        <v>530</v>
      </c>
      <c r="M413" t="s">
        <v>530</v>
      </c>
      <c r="N413" t="s">
        <v>531</v>
      </c>
      <c r="O413" t="s">
        <v>530</v>
      </c>
      <c r="P413">
        <v>3</v>
      </c>
      <c r="Q413" s="8" t="str">
        <f t="shared" si="6"/>
        <v>8000000829839100</v>
      </c>
      <c r="R413" t="s">
        <v>812</v>
      </c>
    </row>
    <row r="414" spans="1:18" x14ac:dyDescent="0.25">
      <c r="A414">
        <v>4</v>
      </c>
      <c r="B414">
        <v>1415</v>
      </c>
      <c r="C414" t="s">
        <v>527</v>
      </c>
      <c r="D414">
        <v>48570</v>
      </c>
      <c r="E414" s="8">
        <v>800000082983</v>
      </c>
      <c r="F414" t="s">
        <v>509</v>
      </c>
      <c r="G414" t="s">
        <v>558</v>
      </c>
      <c r="I414">
        <v>9101</v>
      </c>
      <c r="J414" t="s">
        <v>529</v>
      </c>
      <c r="K414" t="s">
        <v>531</v>
      </c>
      <c r="L414" t="s">
        <v>530</v>
      </c>
      <c r="M414" t="s">
        <v>530</v>
      </c>
      <c r="N414" t="s">
        <v>531</v>
      </c>
      <c r="O414" t="s">
        <v>530</v>
      </c>
      <c r="P414">
        <v>3</v>
      </c>
      <c r="Q414" s="8" t="str">
        <f t="shared" si="6"/>
        <v>8000000829839101</v>
      </c>
      <c r="R414" t="s">
        <v>812</v>
      </c>
    </row>
    <row r="415" spans="1:18" x14ac:dyDescent="0.25">
      <c r="A415">
        <v>4</v>
      </c>
      <c r="B415">
        <v>1415</v>
      </c>
      <c r="C415" t="s">
        <v>527</v>
      </c>
      <c r="D415">
        <v>48570</v>
      </c>
      <c r="E415" s="8">
        <v>800000082983</v>
      </c>
      <c r="F415" t="s">
        <v>509</v>
      </c>
      <c r="G415" t="s">
        <v>558</v>
      </c>
      <c r="I415">
        <v>9115</v>
      </c>
      <c r="J415" t="s">
        <v>529</v>
      </c>
      <c r="K415" t="s">
        <v>531</v>
      </c>
      <c r="L415" t="s">
        <v>530</v>
      </c>
      <c r="M415" t="s">
        <v>530</v>
      </c>
      <c r="N415" t="s">
        <v>531</v>
      </c>
      <c r="O415" t="s">
        <v>530</v>
      </c>
      <c r="P415">
        <v>3</v>
      </c>
      <c r="Q415" s="8" t="str">
        <f t="shared" si="6"/>
        <v>8000000829839115</v>
      </c>
      <c r="R415" t="s">
        <v>812</v>
      </c>
    </row>
    <row r="416" spans="1:18" x14ac:dyDescent="0.25">
      <c r="A416">
        <v>4</v>
      </c>
      <c r="B416">
        <v>1415</v>
      </c>
      <c r="C416" t="s">
        <v>527</v>
      </c>
      <c r="D416">
        <v>48570</v>
      </c>
      <c r="E416" s="8">
        <v>800000082983</v>
      </c>
      <c r="F416" t="s">
        <v>509</v>
      </c>
      <c r="G416" t="s">
        <v>558</v>
      </c>
      <c r="I416">
        <v>9165</v>
      </c>
      <c r="J416" t="s">
        <v>529</v>
      </c>
      <c r="K416" t="s">
        <v>531</v>
      </c>
      <c r="L416" t="s">
        <v>530</v>
      </c>
      <c r="M416" t="s">
        <v>530</v>
      </c>
      <c r="N416" t="s">
        <v>530</v>
      </c>
      <c r="O416" t="s">
        <v>531</v>
      </c>
      <c r="P416">
        <v>4</v>
      </c>
      <c r="Q416" s="8" t="str">
        <f t="shared" si="6"/>
        <v>8000000829839165</v>
      </c>
      <c r="R416" t="s">
        <v>812</v>
      </c>
    </row>
    <row r="417" spans="1:18" x14ac:dyDescent="0.25">
      <c r="A417">
        <v>9</v>
      </c>
      <c r="B417">
        <v>1415</v>
      </c>
      <c r="C417" t="s">
        <v>527</v>
      </c>
      <c r="D417">
        <v>12780</v>
      </c>
      <c r="E417" s="8">
        <v>280503315797</v>
      </c>
      <c r="F417" t="s">
        <v>648</v>
      </c>
      <c r="G417" t="s">
        <v>563</v>
      </c>
      <c r="I417">
        <v>9100</v>
      </c>
      <c r="J417" t="s">
        <v>529</v>
      </c>
      <c r="K417" t="s">
        <v>531</v>
      </c>
      <c r="L417" t="s">
        <v>530</v>
      </c>
      <c r="M417" t="s">
        <v>530</v>
      </c>
      <c r="N417" t="s">
        <v>531</v>
      </c>
      <c r="O417" t="s">
        <v>530</v>
      </c>
      <c r="P417">
        <v>3</v>
      </c>
      <c r="Q417" s="8" t="str">
        <f t="shared" si="6"/>
        <v>2805033157979100</v>
      </c>
      <c r="R417" t="s">
        <v>812</v>
      </c>
    </row>
    <row r="418" spans="1:18" x14ac:dyDescent="0.25">
      <c r="A418">
        <v>9</v>
      </c>
      <c r="B418">
        <v>1415</v>
      </c>
      <c r="C418" t="s">
        <v>527</v>
      </c>
      <c r="D418">
        <v>12780</v>
      </c>
      <c r="E418" s="8">
        <v>280503315797</v>
      </c>
      <c r="F418" t="s">
        <v>648</v>
      </c>
      <c r="G418" t="s">
        <v>563</v>
      </c>
      <c r="I418">
        <v>9160</v>
      </c>
      <c r="J418" t="s">
        <v>529</v>
      </c>
      <c r="K418" t="s">
        <v>531</v>
      </c>
      <c r="L418" t="s">
        <v>530</v>
      </c>
      <c r="M418" t="s">
        <v>530</v>
      </c>
      <c r="N418" t="s">
        <v>530</v>
      </c>
      <c r="O418" t="s">
        <v>531</v>
      </c>
      <c r="P418">
        <v>4</v>
      </c>
      <c r="Q418" s="8" t="str">
        <f t="shared" si="6"/>
        <v>2805033157979160</v>
      </c>
      <c r="R418" t="s">
        <v>812</v>
      </c>
    </row>
    <row r="419" spans="1:18" x14ac:dyDescent="0.25">
      <c r="A419">
        <v>4</v>
      </c>
      <c r="B419">
        <v>1415</v>
      </c>
      <c r="C419" t="s">
        <v>527</v>
      </c>
      <c r="D419">
        <v>44990</v>
      </c>
      <c r="E419" s="8">
        <v>151102999844</v>
      </c>
      <c r="F419" t="s">
        <v>420</v>
      </c>
      <c r="G419" t="s">
        <v>539</v>
      </c>
      <c r="I419">
        <v>9000</v>
      </c>
      <c r="J419" t="s">
        <v>529</v>
      </c>
      <c r="K419" t="s">
        <v>530</v>
      </c>
      <c r="L419" t="s">
        <v>530</v>
      </c>
      <c r="M419" t="s">
        <v>531</v>
      </c>
      <c r="N419" t="s">
        <v>531</v>
      </c>
      <c r="O419" t="s">
        <v>530</v>
      </c>
      <c r="P419">
        <v>1</v>
      </c>
      <c r="Q419" s="8" t="str">
        <f t="shared" si="6"/>
        <v>1511029998449000</v>
      </c>
      <c r="R419" t="s">
        <v>812</v>
      </c>
    </row>
    <row r="420" spans="1:18" x14ac:dyDescent="0.25">
      <c r="A420">
        <v>6</v>
      </c>
      <c r="B420">
        <v>1415</v>
      </c>
      <c r="C420" t="s">
        <v>527</v>
      </c>
      <c r="D420">
        <v>12810</v>
      </c>
      <c r="E420" s="8">
        <v>660806020000</v>
      </c>
      <c r="F420" t="s">
        <v>429</v>
      </c>
      <c r="G420" t="s">
        <v>528</v>
      </c>
      <c r="I420">
        <v>9000</v>
      </c>
      <c r="J420" t="s">
        <v>529</v>
      </c>
      <c r="K420" t="s">
        <v>530</v>
      </c>
      <c r="L420" t="s">
        <v>530</v>
      </c>
      <c r="M420" t="s">
        <v>531</v>
      </c>
      <c r="N420" t="s">
        <v>531</v>
      </c>
      <c r="O420" t="s">
        <v>530</v>
      </c>
      <c r="P420">
        <v>2</v>
      </c>
      <c r="Q420" s="8" t="str">
        <f t="shared" si="6"/>
        <v>6608060200009000</v>
      </c>
      <c r="R420" t="s">
        <v>812</v>
      </c>
    </row>
    <row r="421" spans="1:18" x14ac:dyDescent="0.25">
      <c r="A421">
        <v>6</v>
      </c>
      <c r="B421">
        <v>1415</v>
      </c>
      <c r="C421" t="s">
        <v>527</v>
      </c>
      <c r="D421">
        <v>12810</v>
      </c>
      <c r="E421" s="8">
        <v>660806020000</v>
      </c>
      <c r="F421" t="s">
        <v>429</v>
      </c>
      <c r="G421" t="s">
        <v>528</v>
      </c>
      <c r="I421">
        <v>9100</v>
      </c>
      <c r="J421" t="s">
        <v>529</v>
      </c>
      <c r="K421" t="s">
        <v>531</v>
      </c>
      <c r="L421" t="s">
        <v>530</v>
      </c>
      <c r="M421" t="s">
        <v>530</v>
      </c>
      <c r="N421" t="s">
        <v>531</v>
      </c>
      <c r="O421" t="s">
        <v>530</v>
      </c>
      <c r="P421">
        <v>3</v>
      </c>
      <c r="Q421" s="8" t="str">
        <f t="shared" si="6"/>
        <v>6608060200009100</v>
      </c>
      <c r="R421" t="s">
        <v>812</v>
      </c>
    </row>
    <row r="422" spans="1:18" x14ac:dyDescent="0.25">
      <c r="A422">
        <v>6</v>
      </c>
      <c r="B422">
        <v>1415</v>
      </c>
      <c r="C422" t="s">
        <v>527</v>
      </c>
      <c r="D422">
        <v>12820</v>
      </c>
      <c r="E422" s="8">
        <v>660804020000</v>
      </c>
      <c r="F422" t="s">
        <v>430</v>
      </c>
      <c r="G422" t="s">
        <v>542</v>
      </c>
      <c r="I422">
        <v>9000</v>
      </c>
      <c r="J422" t="s">
        <v>529</v>
      </c>
      <c r="K422" t="s">
        <v>530</v>
      </c>
      <c r="L422" t="s">
        <v>530</v>
      </c>
      <c r="M422" t="s">
        <v>531</v>
      </c>
      <c r="N422" t="s">
        <v>531</v>
      </c>
      <c r="O422" t="s">
        <v>530</v>
      </c>
      <c r="P422">
        <v>2</v>
      </c>
      <c r="Q422" s="8" t="str">
        <f t="shared" si="6"/>
        <v>6608040200009000</v>
      </c>
      <c r="R422" t="s">
        <v>812</v>
      </c>
    </row>
    <row r="423" spans="1:18" x14ac:dyDescent="0.25">
      <c r="A423">
        <v>7</v>
      </c>
      <c r="B423">
        <v>1415</v>
      </c>
      <c r="C423" t="s">
        <v>527</v>
      </c>
      <c r="E423" s="8">
        <v>660900010000</v>
      </c>
      <c r="F423" t="s">
        <v>649</v>
      </c>
      <c r="G423" t="s">
        <v>537</v>
      </c>
      <c r="H423" t="s">
        <v>540</v>
      </c>
      <c r="I423">
        <v>9115</v>
      </c>
      <c r="J423" t="s">
        <v>529</v>
      </c>
      <c r="K423" t="s">
        <v>531</v>
      </c>
      <c r="L423" t="s">
        <v>530</v>
      </c>
      <c r="M423" t="s">
        <v>530</v>
      </c>
      <c r="N423" t="s">
        <v>531</v>
      </c>
      <c r="O423" t="s">
        <v>530</v>
      </c>
      <c r="P423">
        <v>3</v>
      </c>
      <c r="Q423" s="8" t="str">
        <f t="shared" si="6"/>
        <v>6609000100009115</v>
      </c>
      <c r="R423" t="s">
        <v>812</v>
      </c>
    </row>
    <row r="424" spans="1:18" x14ac:dyDescent="0.25">
      <c r="A424">
        <v>4</v>
      </c>
      <c r="B424">
        <v>1415</v>
      </c>
      <c r="C424" t="s">
        <v>527</v>
      </c>
      <c r="D424">
        <v>21700</v>
      </c>
      <c r="E424" s="8">
        <v>580410999391</v>
      </c>
      <c r="F424" t="s">
        <v>405</v>
      </c>
      <c r="G424" t="s">
        <v>563</v>
      </c>
      <c r="I424">
        <v>9000</v>
      </c>
      <c r="J424" t="s">
        <v>529</v>
      </c>
      <c r="K424" t="s">
        <v>530</v>
      </c>
      <c r="L424" t="s">
        <v>530</v>
      </c>
      <c r="M424" t="s">
        <v>531</v>
      </c>
      <c r="N424" t="s">
        <v>531</v>
      </c>
      <c r="O424" t="s">
        <v>530</v>
      </c>
      <c r="P424">
        <v>1</v>
      </c>
      <c r="Q424" s="8" t="str">
        <f t="shared" si="6"/>
        <v>5804109993919000</v>
      </c>
      <c r="R424" t="s">
        <v>812</v>
      </c>
    </row>
    <row r="425" spans="1:18" x14ac:dyDescent="0.25">
      <c r="A425">
        <v>4</v>
      </c>
      <c r="B425">
        <v>1415</v>
      </c>
      <c r="C425" t="s">
        <v>527</v>
      </c>
      <c r="D425">
        <v>11110</v>
      </c>
      <c r="E425" s="8">
        <v>400400997431</v>
      </c>
      <c r="F425" t="s">
        <v>579</v>
      </c>
      <c r="G425" t="s">
        <v>542</v>
      </c>
      <c r="I425">
        <v>9000</v>
      </c>
      <c r="J425" t="s">
        <v>529</v>
      </c>
      <c r="K425" t="s">
        <v>530</v>
      </c>
      <c r="L425" t="s">
        <v>530</v>
      </c>
      <c r="M425" t="s">
        <v>531</v>
      </c>
      <c r="N425" t="s">
        <v>531</v>
      </c>
      <c r="O425" t="s">
        <v>530</v>
      </c>
      <c r="P425">
        <v>1</v>
      </c>
      <c r="Q425" s="8" t="str">
        <f t="shared" si="6"/>
        <v>4004009974319000</v>
      </c>
      <c r="R425" t="s">
        <v>812</v>
      </c>
    </row>
    <row r="426" spans="1:18" x14ac:dyDescent="0.25">
      <c r="A426">
        <v>4</v>
      </c>
      <c r="B426">
        <v>1415</v>
      </c>
      <c r="C426" t="s">
        <v>527</v>
      </c>
      <c r="D426">
        <v>11110</v>
      </c>
      <c r="E426" s="8">
        <v>400400997431</v>
      </c>
      <c r="F426" t="s">
        <v>579</v>
      </c>
      <c r="G426" t="s">
        <v>542</v>
      </c>
      <c r="I426">
        <v>9100</v>
      </c>
      <c r="J426" t="s">
        <v>529</v>
      </c>
      <c r="K426" t="s">
        <v>531</v>
      </c>
      <c r="L426" t="s">
        <v>530</v>
      </c>
      <c r="M426" t="s">
        <v>530</v>
      </c>
      <c r="N426" t="s">
        <v>531</v>
      </c>
      <c r="O426" t="s">
        <v>530</v>
      </c>
      <c r="P426">
        <v>3</v>
      </c>
      <c r="Q426" s="8" t="str">
        <f t="shared" si="6"/>
        <v>4004009974319100</v>
      </c>
      <c r="R426" t="s">
        <v>812</v>
      </c>
    </row>
    <row r="427" spans="1:18" x14ac:dyDescent="0.25">
      <c r="A427">
        <v>4</v>
      </c>
      <c r="B427">
        <v>1415</v>
      </c>
      <c r="C427" t="s">
        <v>527</v>
      </c>
      <c r="D427">
        <v>12980</v>
      </c>
      <c r="E427" s="8">
        <v>580212880021</v>
      </c>
      <c r="F427" t="s">
        <v>450</v>
      </c>
      <c r="G427" t="s">
        <v>534</v>
      </c>
      <c r="I427">
        <v>9100</v>
      </c>
      <c r="J427" t="s">
        <v>529</v>
      </c>
      <c r="K427" t="s">
        <v>531</v>
      </c>
      <c r="L427" t="s">
        <v>530</v>
      </c>
      <c r="M427" t="s">
        <v>530</v>
      </c>
      <c r="N427" t="s">
        <v>531</v>
      </c>
      <c r="O427" t="s">
        <v>530</v>
      </c>
      <c r="P427">
        <v>3</v>
      </c>
      <c r="Q427" s="8" t="str">
        <f t="shared" si="6"/>
        <v>5802128800219100</v>
      </c>
      <c r="R427" t="s">
        <v>812</v>
      </c>
    </row>
    <row r="428" spans="1:18" x14ac:dyDescent="0.25">
      <c r="A428">
        <v>4</v>
      </c>
      <c r="B428">
        <v>1415</v>
      </c>
      <c r="C428" t="s">
        <v>527</v>
      </c>
      <c r="D428">
        <v>12980</v>
      </c>
      <c r="E428" s="8">
        <v>580212880021</v>
      </c>
      <c r="F428" t="s">
        <v>450</v>
      </c>
      <c r="G428" t="s">
        <v>534</v>
      </c>
      <c r="I428">
        <v>9101</v>
      </c>
      <c r="J428" t="s">
        <v>529</v>
      </c>
      <c r="K428" t="s">
        <v>531</v>
      </c>
      <c r="L428" t="s">
        <v>530</v>
      </c>
      <c r="M428" t="s">
        <v>530</v>
      </c>
      <c r="N428" t="s">
        <v>531</v>
      </c>
      <c r="O428" t="s">
        <v>530</v>
      </c>
      <c r="P428">
        <v>3</v>
      </c>
      <c r="Q428" s="8" t="str">
        <f t="shared" si="6"/>
        <v>5802128800219101</v>
      </c>
      <c r="R428" t="s">
        <v>812</v>
      </c>
    </row>
    <row r="429" spans="1:18" x14ac:dyDescent="0.25">
      <c r="A429">
        <v>4</v>
      </c>
      <c r="B429">
        <v>1415</v>
      </c>
      <c r="C429" t="s">
        <v>527</v>
      </c>
      <c r="D429">
        <v>12980</v>
      </c>
      <c r="E429" s="8">
        <v>580212880021</v>
      </c>
      <c r="F429" t="s">
        <v>450</v>
      </c>
      <c r="G429" t="s">
        <v>534</v>
      </c>
      <c r="I429">
        <v>9115</v>
      </c>
      <c r="J429" t="s">
        <v>529</v>
      </c>
      <c r="K429" t="s">
        <v>531</v>
      </c>
      <c r="L429" t="s">
        <v>530</v>
      </c>
      <c r="M429" t="s">
        <v>530</v>
      </c>
      <c r="N429" t="s">
        <v>531</v>
      </c>
      <c r="O429" t="s">
        <v>530</v>
      </c>
      <c r="P429">
        <v>3</v>
      </c>
      <c r="Q429" s="8" t="str">
        <f t="shared" si="6"/>
        <v>5802128800219115</v>
      </c>
      <c r="R429" t="s">
        <v>812</v>
      </c>
    </row>
    <row r="430" spans="1:18" x14ac:dyDescent="0.25">
      <c r="A430">
        <v>4</v>
      </c>
      <c r="B430">
        <v>1415</v>
      </c>
      <c r="C430" t="s">
        <v>527</v>
      </c>
      <c r="D430">
        <v>12980</v>
      </c>
      <c r="E430" s="8">
        <v>580212880021</v>
      </c>
      <c r="F430" t="s">
        <v>450</v>
      </c>
      <c r="G430" t="s">
        <v>534</v>
      </c>
      <c r="I430">
        <v>9165</v>
      </c>
      <c r="J430" t="s">
        <v>529</v>
      </c>
      <c r="K430" t="s">
        <v>531</v>
      </c>
      <c r="L430" t="s">
        <v>530</v>
      </c>
      <c r="M430" t="s">
        <v>530</v>
      </c>
      <c r="N430" t="s">
        <v>530</v>
      </c>
      <c r="O430" t="s">
        <v>531</v>
      </c>
      <c r="P430">
        <v>4</v>
      </c>
      <c r="Q430" s="8" t="str">
        <f t="shared" si="6"/>
        <v>5802128800219165</v>
      </c>
      <c r="R430" t="s">
        <v>812</v>
      </c>
    </row>
    <row r="431" spans="1:18" x14ac:dyDescent="0.25">
      <c r="A431">
        <v>4</v>
      </c>
      <c r="B431">
        <v>1415</v>
      </c>
      <c r="C431" t="s">
        <v>527</v>
      </c>
      <c r="D431">
        <v>45750</v>
      </c>
      <c r="E431" s="8">
        <v>320700996063</v>
      </c>
      <c r="F431" t="s">
        <v>422</v>
      </c>
      <c r="G431" t="s">
        <v>558</v>
      </c>
      <c r="H431" t="s">
        <v>563</v>
      </c>
      <c r="I431">
        <v>9000</v>
      </c>
      <c r="J431" t="s">
        <v>529</v>
      </c>
      <c r="K431" t="s">
        <v>530</v>
      </c>
      <c r="L431" t="s">
        <v>530</v>
      </c>
      <c r="M431" t="s">
        <v>531</v>
      </c>
      <c r="N431" t="s">
        <v>531</v>
      </c>
      <c r="O431" t="s">
        <v>530</v>
      </c>
      <c r="P431">
        <v>1</v>
      </c>
      <c r="Q431" s="8" t="str">
        <f t="shared" si="6"/>
        <v>3207009960639000</v>
      </c>
      <c r="R431" t="s">
        <v>812</v>
      </c>
    </row>
    <row r="432" spans="1:18" x14ac:dyDescent="0.25">
      <c r="A432">
        <v>7</v>
      </c>
      <c r="B432">
        <v>1415</v>
      </c>
      <c r="C432" t="s">
        <v>527</v>
      </c>
      <c r="D432">
        <v>0</v>
      </c>
      <c r="E432" s="8">
        <v>661100010000</v>
      </c>
      <c r="F432" t="s">
        <v>650</v>
      </c>
      <c r="G432" t="s">
        <v>537</v>
      </c>
      <c r="H432" t="s">
        <v>540</v>
      </c>
      <c r="I432">
        <v>9101</v>
      </c>
      <c r="J432" t="s">
        <v>529</v>
      </c>
      <c r="K432" t="s">
        <v>531</v>
      </c>
      <c r="L432" t="s">
        <v>530</v>
      </c>
      <c r="M432" t="s">
        <v>530</v>
      </c>
      <c r="N432" t="s">
        <v>531</v>
      </c>
      <c r="O432" t="s">
        <v>530</v>
      </c>
      <c r="P432">
        <v>3</v>
      </c>
      <c r="Q432" s="8" t="str">
        <f t="shared" si="6"/>
        <v>6611000100009101</v>
      </c>
      <c r="R432" t="s">
        <v>812</v>
      </c>
    </row>
    <row r="433" spans="1:18" x14ac:dyDescent="0.25">
      <c r="A433">
        <v>7</v>
      </c>
      <c r="B433">
        <v>1415</v>
      </c>
      <c r="C433" t="s">
        <v>527</v>
      </c>
      <c r="D433">
        <v>0</v>
      </c>
      <c r="E433" s="8">
        <v>661100010000</v>
      </c>
      <c r="F433" t="s">
        <v>650</v>
      </c>
      <c r="G433" t="s">
        <v>537</v>
      </c>
      <c r="H433" t="s">
        <v>540</v>
      </c>
      <c r="I433">
        <v>9115</v>
      </c>
      <c r="J433" t="s">
        <v>529</v>
      </c>
      <c r="K433" t="s">
        <v>531</v>
      </c>
      <c r="L433" t="s">
        <v>530</v>
      </c>
      <c r="M433" t="s">
        <v>530</v>
      </c>
      <c r="N433" t="s">
        <v>531</v>
      </c>
      <c r="O433" t="s">
        <v>530</v>
      </c>
      <c r="P433">
        <v>3</v>
      </c>
      <c r="Q433" s="8" t="str">
        <f t="shared" si="6"/>
        <v>6611000100009115</v>
      </c>
      <c r="R433" t="s">
        <v>812</v>
      </c>
    </row>
    <row r="434" spans="1:18" x14ac:dyDescent="0.25">
      <c r="A434">
        <v>7</v>
      </c>
      <c r="B434">
        <v>1415</v>
      </c>
      <c r="C434" t="s">
        <v>527</v>
      </c>
      <c r="D434">
        <v>0</v>
      </c>
      <c r="E434" s="8">
        <v>661100010000</v>
      </c>
      <c r="F434" t="s">
        <v>650</v>
      </c>
      <c r="G434" t="s">
        <v>537</v>
      </c>
      <c r="H434" t="s">
        <v>540</v>
      </c>
      <c r="I434">
        <v>9160</v>
      </c>
      <c r="J434" t="s">
        <v>529</v>
      </c>
      <c r="K434" t="s">
        <v>531</v>
      </c>
      <c r="L434" t="s">
        <v>530</v>
      </c>
      <c r="M434" t="s">
        <v>530</v>
      </c>
      <c r="N434" t="s">
        <v>530</v>
      </c>
      <c r="O434" t="s">
        <v>531</v>
      </c>
      <c r="P434">
        <v>4</v>
      </c>
      <c r="Q434" s="8" t="str">
        <f t="shared" si="6"/>
        <v>6611000100009160</v>
      </c>
      <c r="R434" t="s">
        <v>812</v>
      </c>
    </row>
    <row r="435" spans="1:18" x14ac:dyDescent="0.25">
      <c r="A435">
        <v>4</v>
      </c>
      <c r="B435">
        <v>1415</v>
      </c>
      <c r="C435" t="s">
        <v>527</v>
      </c>
      <c r="D435">
        <v>27050</v>
      </c>
      <c r="E435" s="8">
        <v>310200880033</v>
      </c>
      <c r="F435" t="s">
        <v>651</v>
      </c>
      <c r="G435" t="s">
        <v>542</v>
      </c>
      <c r="I435">
        <v>9100</v>
      </c>
      <c r="J435" t="s">
        <v>529</v>
      </c>
      <c r="K435" t="s">
        <v>531</v>
      </c>
      <c r="L435" t="s">
        <v>530</v>
      </c>
      <c r="M435" t="s">
        <v>530</v>
      </c>
      <c r="N435" t="s">
        <v>531</v>
      </c>
      <c r="O435" t="s">
        <v>530</v>
      </c>
      <c r="P435">
        <v>3</v>
      </c>
      <c r="Q435" s="8" t="str">
        <f t="shared" si="6"/>
        <v>3102008800339100</v>
      </c>
      <c r="R435" t="s">
        <v>812</v>
      </c>
    </row>
    <row r="436" spans="1:18" x14ac:dyDescent="0.25">
      <c r="A436">
        <v>4</v>
      </c>
      <c r="B436">
        <v>1415</v>
      </c>
      <c r="C436" t="s">
        <v>527</v>
      </c>
      <c r="D436">
        <v>13000</v>
      </c>
      <c r="E436" s="8">
        <v>520302880031</v>
      </c>
      <c r="F436" t="s">
        <v>453</v>
      </c>
      <c r="G436" t="s">
        <v>596</v>
      </c>
      <c r="H436" t="s">
        <v>563</v>
      </c>
      <c r="I436">
        <v>9102</v>
      </c>
      <c r="J436" t="s">
        <v>529</v>
      </c>
      <c r="K436" t="s">
        <v>531</v>
      </c>
      <c r="L436" t="s">
        <v>530</v>
      </c>
      <c r="M436" t="s">
        <v>530</v>
      </c>
      <c r="N436" t="s">
        <v>531</v>
      </c>
      <c r="O436" t="s">
        <v>530</v>
      </c>
      <c r="P436">
        <v>3</v>
      </c>
      <c r="Q436" s="8" t="str">
        <f t="shared" si="6"/>
        <v>5203028800319102</v>
      </c>
      <c r="R436" t="s">
        <v>812</v>
      </c>
    </row>
    <row r="437" spans="1:18" x14ac:dyDescent="0.25">
      <c r="A437">
        <v>4</v>
      </c>
      <c r="B437">
        <v>1415</v>
      </c>
      <c r="C437" t="s">
        <v>527</v>
      </c>
      <c r="D437">
        <v>13000</v>
      </c>
      <c r="E437" s="8">
        <v>520302880031</v>
      </c>
      <c r="F437" t="s">
        <v>453</v>
      </c>
      <c r="G437" t="s">
        <v>596</v>
      </c>
      <c r="H437" t="s">
        <v>563</v>
      </c>
      <c r="I437">
        <v>9160</v>
      </c>
      <c r="J437" t="s">
        <v>529</v>
      </c>
      <c r="K437" t="s">
        <v>531</v>
      </c>
      <c r="L437" t="s">
        <v>530</v>
      </c>
      <c r="M437" t="s">
        <v>530</v>
      </c>
      <c r="N437" t="s">
        <v>530</v>
      </c>
      <c r="O437" t="s">
        <v>531</v>
      </c>
      <c r="P437">
        <v>4</v>
      </c>
      <c r="Q437" s="8" t="str">
        <f t="shared" si="6"/>
        <v>5203028800319160</v>
      </c>
      <c r="R437" t="s">
        <v>812</v>
      </c>
    </row>
    <row r="438" spans="1:18" x14ac:dyDescent="0.25">
      <c r="A438">
        <v>4</v>
      </c>
      <c r="B438">
        <v>1415</v>
      </c>
      <c r="C438" t="s">
        <v>527</v>
      </c>
      <c r="D438">
        <v>11540</v>
      </c>
      <c r="E438" s="8">
        <v>261701998567</v>
      </c>
      <c r="F438" t="s">
        <v>408</v>
      </c>
      <c r="G438" t="s">
        <v>562</v>
      </c>
      <c r="I438">
        <v>9000</v>
      </c>
      <c r="J438" t="s">
        <v>529</v>
      </c>
      <c r="K438" t="s">
        <v>530</v>
      </c>
      <c r="L438" t="s">
        <v>530</v>
      </c>
      <c r="M438" t="s">
        <v>531</v>
      </c>
      <c r="N438" t="s">
        <v>531</v>
      </c>
      <c r="O438" t="s">
        <v>530</v>
      </c>
      <c r="P438">
        <v>1</v>
      </c>
      <c r="Q438" s="8" t="str">
        <f t="shared" si="6"/>
        <v>2617019985679000</v>
      </c>
      <c r="R438" t="s">
        <v>812</v>
      </c>
    </row>
    <row r="439" spans="1:18" x14ac:dyDescent="0.25">
      <c r="A439">
        <v>3</v>
      </c>
      <c r="B439">
        <v>1415</v>
      </c>
      <c r="C439" t="s">
        <v>527</v>
      </c>
      <c r="D439">
        <v>27330</v>
      </c>
      <c r="E439" s="8">
        <v>511901880003</v>
      </c>
      <c r="F439" t="s">
        <v>696</v>
      </c>
      <c r="G439" t="s">
        <v>539</v>
      </c>
      <c r="I439">
        <v>9160</v>
      </c>
      <c r="J439" t="s">
        <v>529</v>
      </c>
      <c r="K439" t="s">
        <v>531</v>
      </c>
      <c r="L439" t="s">
        <v>530</v>
      </c>
      <c r="M439" t="s">
        <v>530</v>
      </c>
      <c r="N439" t="s">
        <v>530</v>
      </c>
      <c r="O439" t="s">
        <v>531</v>
      </c>
      <c r="P439">
        <v>4</v>
      </c>
      <c r="Q439" s="8" t="str">
        <f t="shared" si="6"/>
        <v>5119018800039160</v>
      </c>
      <c r="R439" t="s">
        <v>812</v>
      </c>
    </row>
    <row r="440" spans="1:18" x14ac:dyDescent="0.25">
      <c r="A440">
        <v>3</v>
      </c>
      <c r="B440">
        <v>1415</v>
      </c>
      <c r="C440" t="s">
        <v>527</v>
      </c>
      <c r="D440">
        <v>48610</v>
      </c>
      <c r="E440" s="8">
        <v>800000058077</v>
      </c>
      <c r="F440" t="s">
        <v>498</v>
      </c>
      <c r="G440" t="s">
        <v>570</v>
      </c>
      <c r="H440" t="s">
        <v>571</v>
      </c>
      <c r="I440">
        <v>9100</v>
      </c>
      <c r="J440" t="s">
        <v>529</v>
      </c>
      <c r="K440" t="s">
        <v>531</v>
      </c>
      <c r="L440" t="s">
        <v>530</v>
      </c>
      <c r="M440" t="s">
        <v>530</v>
      </c>
      <c r="N440" t="s">
        <v>531</v>
      </c>
      <c r="O440" t="s">
        <v>530</v>
      </c>
      <c r="P440">
        <v>3</v>
      </c>
      <c r="Q440" s="8" t="str">
        <f t="shared" si="6"/>
        <v>8000000580779100</v>
      </c>
      <c r="R440" t="s">
        <v>812</v>
      </c>
    </row>
    <row r="441" spans="1:18" x14ac:dyDescent="0.25">
      <c r="A441">
        <v>3</v>
      </c>
      <c r="B441">
        <v>1415</v>
      </c>
      <c r="C441" t="s">
        <v>527</v>
      </c>
      <c r="D441">
        <v>48610</v>
      </c>
      <c r="E441" s="8">
        <v>800000058077</v>
      </c>
      <c r="F441" t="s">
        <v>498</v>
      </c>
      <c r="G441" t="s">
        <v>570</v>
      </c>
      <c r="H441" t="s">
        <v>571</v>
      </c>
      <c r="I441">
        <v>9160</v>
      </c>
      <c r="J441" t="s">
        <v>529</v>
      </c>
      <c r="K441" t="s">
        <v>531</v>
      </c>
      <c r="L441" t="s">
        <v>530</v>
      </c>
      <c r="M441" t="s">
        <v>530</v>
      </c>
      <c r="N441" t="s">
        <v>530</v>
      </c>
      <c r="O441" t="s">
        <v>531</v>
      </c>
      <c r="P441">
        <v>4</v>
      </c>
      <c r="Q441" s="8" t="str">
        <f t="shared" si="6"/>
        <v>8000000580779160</v>
      </c>
      <c r="R441" t="s">
        <v>812</v>
      </c>
    </row>
    <row r="442" spans="1:18" x14ac:dyDescent="0.25">
      <c r="A442">
        <v>7</v>
      </c>
      <c r="B442">
        <v>1415</v>
      </c>
      <c r="C442" t="s">
        <v>527</v>
      </c>
      <c r="D442">
        <v>0</v>
      </c>
      <c r="E442" s="8">
        <v>420303060000</v>
      </c>
      <c r="F442" t="s">
        <v>697</v>
      </c>
      <c r="G442" t="s">
        <v>547</v>
      </c>
      <c r="H442" t="s">
        <v>534</v>
      </c>
      <c r="I442">
        <v>9160</v>
      </c>
      <c r="J442" t="s">
        <v>529</v>
      </c>
      <c r="K442" t="s">
        <v>531</v>
      </c>
      <c r="L442" t="s">
        <v>530</v>
      </c>
      <c r="M442" t="s">
        <v>530</v>
      </c>
      <c r="N442" t="s">
        <v>530</v>
      </c>
      <c r="O442" t="s">
        <v>531</v>
      </c>
      <c r="P442">
        <v>4</v>
      </c>
      <c r="Q442" s="8" t="str">
        <f t="shared" si="6"/>
        <v>4203030600009160</v>
      </c>
      <c r="R442" t="s">
        <v>812</v>
      </c>
    </row>
    <row r="443" spans="1:18" x14ac:dyDescent="0.25">
      <c r="A443">
        <v>7</v>
      </c>
      <c r="B443">
        <v>1415</v>
      </c>
      <c r="C443" t="s">
        <v>527</v>
      </c>
      <c r="D443">
        <v>0</v>
      </c>
      <c r="E443" s="8">
        <v>420303060000</v>
      </c>
      <c r="F443" t="s">
        <v>697</v>
      </c>
      <c r="G443" t="s">
        <v>547</v>
      </c>
      <c r="H443" t="s">
        <v>534</v>
      </c>
      <c r="I443">
        <v>9165</v>
      </c>
      <c r="J443" t="s">
        <v>529</v>
      </c>
      <c r="K443" t="s">
        <v>531</v>
      </c>
      <c r="L443" t="s">
        <v>530</v>
      </c>
      <c r="M443" t="s">
        <v>530</v>
      </c>
      <c r="N443" t="s">
        <v>530</v>
      </c>
      <c r="O443" t="s">
        <v>531</v>
      </c>
      <c r="P443">
        <v>4</v>
      </c>
      <c r="Q443" s="8" t="str">
        <f t="shared" si="6"/>
        <v>4203030600009165</v>
      </c>
      <c r="R443" t="s">
        <v>812</v>
      </c>
    </row>
    <row r="444" spans="1:18" x14ac:dyDescent="0.25">
      <c r="A444">
        <v>4</v>
      </c>
      <c r="B444">
        <v>1415</v>
      </c>
      <c r="C444" t="s">
        <v>527</v>
      </c>
      <c r="D444">
        <v>13050</v>
      </c>
      <c r="E444" s="8">
        <v>530600998000</v>
      </c>
      <c r="F444" t="s">
        <v>580</v>
      </c>
      <c r="G444" t="s">
        <v>538</v>
      </c>
      <c r="I444">
        <v>9002</v>
      </c>
      <c r="J444" t="s">
        <v>529</v>
      </c>
      <c r="K444" t="s">
        <v>530</v>
      </c>
      <c r="L444" t="s">
        <v>530</v>
      </c>
      <c r="M444" t="s">
        <v>531</v>
      </c>
      <c r="N444" t="s">
        <v>531</v>
      </c>
      <c r="O444" t="s">
        <v>530</v>
      </c>
      <c r="P444">
        <v>1</v>
      </c>
      <c r="Q444" s="8" t="str">
        <f t="shared" si="6"/>
        <v>5306009980009002</v>
      </c>
      <c r="R444" t="s">
        <v>812</v>
      </c>
    </row>
    <row r="445" spans="1:18" x14ac:dyDescent="0.25">
      <c r="A445">
        <v>4</v>
      </c>
      <c r="B445">
        <v>1415</v>
      </c>
      <c r="C445" t="s">
        <v>527</v>
      </c>
      <c r="D445">
        <v>18260</v>
      </c>
      <c r="E445" s="8">
        <v>310400998072</v>
      </c>
      <c r="F445" t="s">
        <v>345</v>
      </c>
      <c r="G445" t="s">
        <v>556</v>
      </c>
      <c r="I445">
        <v>9000</v>
      </c>
      <c r="J445" t="s">
        <v>529</v>
      </c>
      <c r="K445" t="s">
        <v>530</v>
      </c>
      <c r="L445" t="s">
        <v>530</v>
      </c>
      <c r="M445" t="s">
        <v>531</v>
      </c>
      <c r="N445" t="s">
        <v>531</v>
      </c>
      <c r="O445" t="s">
        <v>530</v>
      </c>
      <c r="P445">
        <v>1</v>
      </c>
      <c r="Q445" s="8" t="str">
        <f t="shared" si="6"/>
        <v>3104009980729000</v>
      </c>
      <c r="R445" t="s">
        <v>812</v>
      </c>
    </row>
    <row r="446" spans="1:18" x14ac:dyDescent="0.25">
      <c r="A446">
        <v>4</v>
      </c>
      <c r="B446">
        <v>1415</v>
      </c>
      <c r="C446" t="s">
        <v>527</v>
      </c>
      <c r="D446">
        <v>18260</v>
      </c>
      <c r="E446" s="8">
        <v>310400998072</v>
      </c>
      <c r="F446" t="s">
        <v>345</v>
      </c>
      <c r="G446" t="s">
        <v>556</v>
      </c>
      <c r="I446">
        <v>9100</v>
      </c>
      <c r="J446" t="s">
        <v>529</v>
      </c>
      <c r="K446" t="s">
        <v>531</v>
      </c>
      <c r="L446" t="s">
        <v>530</v>
      </c>
      <c r="M446" t="s">
        <v>530</v>
      </c>
      <c r="N446" t="s">
        <v>531</v>
      </c>
      <c r="O446" t="s">
        <v>530</v>
      </c>
      <c r="P446">
        <v>3</v>
      </c>
      <c r="Q446" s="8" t="str">
        <f t="shared" si="6"/>
        <v>3104009980729100</v>
      </c>
      <c r="R446" t="s">
        <v>812</v>
      </c>
    </row>
    <row r="447" spans="1:18" x14ac:dyDescent="0.25">
      <c r="A447">
        <v>4</v>
      </c>
      <c r="B447">
        <v>1415</v>
      </c>
      <c r="C447" t="s">
        <v>527</v>
      </c>
      <c r="D447">
        <v>18260</v>
      </c>
      <c r="E447" s="8">
        <v>310400998072</v>
      </c>
      <c r="F447" t="s">
        <v>345</v>
      </c>
      <c r="G447" t="s">
        <v>556</v>
      </c>
      <c r="I447">
        <v>9160</v>
      </c>
      <c r="J447" t="s">
        <v>529</v>
      </c>
      <c r="K447" t="s">
        <v>531</v>
      </c>
      <c r="L447" t="s">
        <v>530</v>
      </c>
      <c r="M447" t="s">
        <v>530</v>
      </c>
      <c r="N447" t="s">
        <v>530</v>
      </c>
      <c r="O447" t="s">
        <v>531</v>
      </c>
      <c r="P447">
        <v>4</v>
      </c>
      <c r="Q447" s="8" t="str">
        <f t="shared" si="6"/>
        <v>3104009980729160</v>
      </c>
      <c r="R447" t="s">
        <v>812</v>
      </c>
    </row>
    <row r="448" spans="1:18" x14ac:dyDescent="0.25">
      <c r="A448">
        <v>9</v>
      </c>
      <c r="B448">
        <v>1415</v>
      </c>
      <c r="C448" t="s">
        <v>527</v>
      </c>
      <c r="D448">
        <v>12870</v>
      </c>
      <c r="E448" s="8">
        <v>321100996863</v>
      </c>
      <c r="F448" t="s">
        <v>389</v>
      </c>
      <c r="G448" t="s">
        <v>563</v>
      </c>
      <c r="I448">
        <v>9100</v>
      </c>
      <c r="J448" t="s">
        <v>529</v>
      </c>
      <c r="K448" t="s">
        <v>531</v>
      </c>
      <c r="L448" t="s">
        <v>530</v>
      </c>
      <c r="M448" t="s">
        <v>530</v>
      </c>
      <c r="N448" t="s">
        <v>531</v>
      </c>
      <c r="O448" t="s">
        <v>530</v>
      </c>
      <c r="P448">
        <v>3</v>
      </c>
      <c r="Q448" s="8" t="str">
        <f t="shared" si="6"/>
        <v>3211009968639100</v>
      </c>
      <c r="R448" t="s">
        <v>812</v>
      </c>
    </row>
    <row r="449" spans="1:18" x14ac:dyDescent="0.25">
      <c r="A449">
        <v>4</v>
      </c>
      <c r="B449">
        <v>1415</v>
      </c>
      <c r="C449" t="s">
        <v>527</v>
      </c>
      <c r="D449">
        <v>27090</v>
      </c>
      <c r="E449" s="8">
        <v>310200880115</v>
      </c>
      <c r="F449" t="s">
        <v>484</v>
      </c>
      <c r="G449" t="s">
        <v>545</v>
      </c>
      <c r="I449">
        <v>9100</v>
      </c>
      <c r="J449" t="s">
        <v>529</v>
      </c>
      <c r="K449" t="s">
        <v>531</v>
      </c>
      <c r="L449" t="s">
        <v>530</v>
      </c>
      <c r="M449" t="s">
        <v>530</v>
      </c>
      <c r="N449" t="s">
        <v>531</v>
      </c>
      <c r="O449" t="s">
        <v>530</v>
      </c>
      <c r="P449">
        <v>3</v>
      </c>
      <c r="Q449" s="8" t="str">
        <f t="shared" si="6"/>
        <v>3102008801159100</v>
      </c>
      <c r="R449" t="s">
        <v>812</v>
      </c>
    </row>
    <row r="450" spans="1:18" x14ac:dyDescent="0.25">
      <c r="A450">
        <v>4</v>
      </c>
      <c r="B450">
        <v>1415</v>
      </c>
      <c r="C450" t="s">
        <v>527</v>
      </c>
      <c r="D450">
        <v>27090</v>
      </c>
      <c r="E450" s="8">
        <v>310200880115</v>
      </c>
      <c r="F450" t="s">
        <v>484</v>
      </c>
      <c r="G450" t="s">
        <v>545</v>
      </c>
      <c r="I450">
        <v>9101</v>
      </c>
      <c r="J450" t="s">
        <v>529</v>
      </c>
      <c r="K450" t="s">
        <v>531</v>
      </c>
      <c r="L450" t="s">
        <v>530</v>
      </c>
      <c r="M450" t="s">
        <v>530</v>
      </c>
      <c r="N450" t="s">
        <v>531</v>
      </c>
      <c r="O450" t="s">
        <v>530</v>
      </c>
      <c r="P450">
        <v>3</v>
      </c>
      <c r="Q450" s="8" t="str">
        <f t="shared" si="6"/>
        <v>3102008801159101</v>
      </c>
      <c r="R450" t="s">
        <v>812</v>
      </c>
    </row>
    <row r="451" spans="1:18" x14ac:dyDescent="0.25">
      <c r="A451">
        <v>4</v>
      </c>
      <c r="B451">
        <v>1415</v>
      </c>
      <c r="C451" t="s">
        <v>527</v>
      </c>
      <c r="D451">
        <v>27090</v>
      </c>
      <c r="E451" s="8">
        <v>310200880115</v>
      </c>
      <c r="F451" t="s">
        <v>484</v>
      </c>
      <c r="G451" t="s">
        <v>545</v>
      </c>
      <c r="I451">
        <v>9118</v>
      </c>
      <c r="J451" t="s">
        <v>529</v>
      </c>
      <c r="K451" t="s">
        <v>531</v>
      </c>
      <c r="L451" t="s">
        <v>530</v>
      </c>
      <c r="M451" t="s">
        <v>530</v>
      </c>
      <c r="N451" t="s">
        <v>531</v>
      </c>
      <c r="O451" t="s">
        <v>530</v>
      </c>
      <c r="P451">
        <v>3</v>
      </c>
      <c r="Q451" s="8" t="str">
        <f t="shared" si="6"/>
        <v>3102008801159118</v>
      </c>
      <c r="R451" t="s">
        <v>812</v>
      </c>
    </row>
    <row r="452" spans="1:18" x14ac:dyDescent="0.25">
      <c r="A452">
        <v>4</v>
      </c>
      <c r="B452">
        <v>1415</v>
      </c>
      <c r="C452" t="s">
        <v>527</v>
      </c>
      <c r="D452">
        <v>27090</v>
      </c>
      <c r="E452" s="8">
        <v>310200880115</v>
      </c>
      <c r="F452" t="s">
        <v>484</v>
      </c>
      <c r="G452" t="s">
        <v>545</v>
      </c>
      <c r="I452">
        <v>9160</v>
      </c>
      <c r="J452" t="s">
        <v>529</v>
      </c>
      <c r="K452" t="s">
        <v>531</v>
      </c>
      <c r="L452" t="s">
        <v>530</v>
      </c>
      <c r="M452" t="s">
        <v>530</v>
      </c>
      <c r="N452" t="s">
        <v>530</v>
      </c>
      <c r="O452" t="s">
        <v>531</v>
      </c>
      <c r="P452">
        <v>4</v>
      </c>
      <c r="Q452" s="8" t="str">
        <f t="shared" ref="Q452:Q515" si="7">CONCATENATE(E452,I452)</f>
        <v>3102008801159160</v>
      </c>
      <c r="R452" t="s">
        <v>812</v>
      </c>
    </row>
    <row r="453" spans="1:18" x14ac:dyDescent="0.25">
      <c r="A453">
        <v>4</v>
      </c>
      <c r="B453">
        <v>1415</v>
      </c>
      <c r="C453" t="s">
        <v>527</v>
      </c>
      <c r="D453">
        <v>27090</v>
      </c>
      <c r="E453" s="8">
        <v>310200880115</v>
      </c>
      <c r="F453" t="s">
        <v>484</v>
      </c>
      <c r="G453" t="s">
        <v>545</v>
      </c>
      <c r="I453">
        <v>9165</v>
      </c>
      <c r="J453" t="s">
        <v>529</v>
      </c>
      <c r="K453" t="s">
        <v>531</v>
      </c>
      <c r="L453" t="s">
        <v>530</v>
      </c>
      <c r="M453" t="s">
        <v>530</v>
      </c>
      <c r="N453" t="s">
        <v>530</v>
      </c>
      <c r="O453" t="s">
        <v>531</v>
      </c>
      <c r="P453">
        <v>4</v>
      </c>
      <c r="Q453" s="8" t="str">
        <f t="shared" si="7"/>
        <v>3102008801159165</v>
      </c>
      <c r="R453" t="s">
        <v>812</v>
      </c>
    </row>
    <row r="454" spans="1:18" x14ac:dyDescent="0.25">
      <c r="A454">
        <v>7</v>
      </c>
      <c r="B454">
        <v>1415</v>
      </c>
      <c r="C454" t="s">
        <v>527</v>
      </c>
      <c r="E454" s="8">
        <v>307500010000</v>
      </c>
      <c r="F454" t="s">
        <v>652</v>
      </c>
      <c r="G454" t="s">
        <v>528</v>
      </c>
      <c r="I454">
        <v>9100</v>
      </c>
      <c r="J454" t="s">
        <v>529</v>
      </c>
      <c r="K454" t="s">
        <v>531</v>
      </c>
      <c r="L454" t="s">
        <v>530</v>
      </c>
      <c r="M454" t="s">
        <v>530</v>
      </c>
      <c r="N454" t="s">
        <v>531</v>
      </c>
      <c r="O454" t="s">
        <v>530</v>
      </c>
      <c r="P454">
        <v>3</v>
      </c>
      <c r="Q454" s="8" t="str">
        <f t="shared" si="7"/>
        <v>3075000100009100</v>
      </c>
      <c r="R454" t="s">
        <v>812</v>
      </c>
    </row>
    <row r="455" spans="1:18" x14ac:dyDescent="0.25">
      <c r="A455">
        <v>7</v>
      </c>
      <c r="B455">
        <v>1415</v>
      </c>
      <c r="C455" t="s">
        <v>527</v>
      </c>
      <c r="E455" s="8">
        <v>307500010000</v>
      </c>
      <c r="F455" t="s">
        <v>652</v>
      </c>
      <c r="G455" t="s">
        <v>528</v>
      </c>
      <c r="I455">
        <v>9160</v>
      </c>
      <c r="J455" t="s">
        <v>529</v>
      </c>
      <c r="K455" t="s">
        <v>531</v>
      </c>
      <c r="L455" t="s">
        <v>530</v>
      </c>
      <c r="M455" t="s">
        <v>530</v>
      </c>
      <c r="N455" t="s">
        <v>530</v>
      </c>
      <c r="O455" t="s">
        <v>531</v>
      </c>
      <c r="P455">
        <v>4</v>
      </c>
      <c r="Q455" s="8" t="str">
        <f t="shared" si="7"/>
        <v>3075000100009160</v>
      </c>
      <c r="R455" t="s">
        <v>812</v>
      </c>
    </row>
    <row r="456" spans="1:18" x14ac:dyDescent="0.25">
      <c r="A456">
        <v>7</v>
      </c>
      <c r="B456">
        <v>1415</v>
      </c>
      <c r="C456" t="s">
        <v>527</v>
      </c>
      <c r="E456" s="8">
        <v>307500010000</v>
      </c>
      <c r="F456" t="s">
        <v>652</v>
      </c>
      <c r="G456" t="s">
        <v>528</v>
      </c>
      <c r="I456">
        <v>9161</v>
      </c>
      <c r="J456" t="s">
        <v>529</v>
      </c>
      <c r="K456" t="s">
        <v>531</v>
      </c>
      <c r="L456" t="s">
        <v>530</v>
      </c>
      <c r="M456" t="s">
        <v>530</v>
      </c>
      <c r="N456" t="s">
        <v>530</v>
      </c>
      <c r="O456" t="s">
        <v>531</v>
      </c>
      <c r="P456">
        <v>4</v>
      </c>
      <c r="Q456" s="8" t="str">
        <f t="shared" si="7"/>
        <v>3075000100009161</v>
      </c>
      <c r="R456" t="s">
        <v>812</v>
      </c>
    </row>
    <row r="457" spans="1:18" x14ac:dyDescent="0.25">
      <c r="A457">
        <v>7</v>
      </c>
      <c r="B457">
        <v>1415</v>
      </c>
      <c r="C457" t="s">
        <v>527</v>
      </c>
      <c r="E457" s="8">
        <v>307500010000</v>
      </c>
      <c r="F457" t="s">
        <v>652</v>
      </c>
      <c r="G457" t="s">
        <v>528</v>
      </c>
      <c r="I457">
        <v>9165</v>
      </c>
      <c r="J457" t="s">
        <v>529</v>
      </c>
      <c r="K457" t="s">
        <v>531</v>
      </c>
      <c r="L457" t="s">
        <v>530</v>
      </c>
      <c r="M457" t="s">
        <v>530</v>
      </c>
      <c r="N457" t="s">
        <v>530</v>
      </c>
      <c r="O457" t="s">
        <v>531</v>
      </c>
      <c r="P457">
        <v>4</v>
      </c>
      <c r="Q457" s="8" t="str">
        <f t="shared" si="7"/>
        <v>3075000100009165</v>
      </c>
      <c r="R457" t="s">
        <v>812</v>
      </c>
    </row>
    <row r="458" spans="1:18" x14ac:dyDescent="0.25">
      <c r="A458">
        <v>4</v>
      </c>
      <c r="B458">
        <v>1415</v>
      </c>
      <c r="C458" t="s">
        <v>532</v>
      </c>
      <c r="D458">
        <v>40750</v>
      </c>
      <c r="E458" s="8">
        <v>101300880231</v>
      </c>
      <c r="F458" t="s">
        <v>653</v>
      </c>
      <c r="G458" t="s">
        <v>545</v>
      </c>
      <c r="H458" t="s">
        <v>536</v>
      </c>
      <c r="I458">
        <v>9101</v>
      </c>
      <c r="J458" t="s">
        <v>529</v>
      </c>
      <c r="K458" t="s">
        <v>531</v>
      </c>
      <c r="L458" t="s">
        <v>530</v>
      </c>
      <c r="M458" t="s">
        <v>530</v>
      </c>
      <c r="N458" t="s">
        <v>531</v>
      </c>
      <c r="O458" t="s">
        <v>530</v>
      </c>
      <c r="P458">
        <v>3</v>
      </c>
      <c r="Q458" s="8" t="str">
        <f t="shared" si="7"/>
        <v>1013008802319101</v>
      </c>
      <c r="R458" t="s">
        <v>812</v>
      </c>
    </row>
    <row r="459" spans="1:18" x14ac:dyDescent="0.25">
      <c r="A459">
        <v>4</v>
      </c>
      <c r="B459">
        <v>1415</v>
      </c>
      <c r="C459" t="s">
        <v>532</v>
      </c>
      <c r="D459">
        <v>40750</v>
      </c>
      <c r="E459" s="8">
        <v>101300880231</v>
      </c>
      <c r="F459" t="s">
        <v>653</v>
      </c>
      <c r="G459" t="s">
        <v>545</v>
      </c>
      <c r="H459" t="s">
        <v>536</v>
      </c>
      <c r="I459">
        <v>9160</v>
      </c>
      <c r="J459" t="s">
        <v>529</v>
      </c>
      <c r="K459" t="s">
        <v>531</v>
      </c>
      <c r="L459" t="s">
        <v>530</v>
      </c>
      <c r="M459" t="s">
        <v>530</v>
      </c>
      <c r="N459" t="s">
        <v>530</v>
      </c>
      <c r="O459" t="s">
        <v>531</v>
      </c>
      <c r="P459">
        <v>4</v>
      </c>
      <c r="Q459" s="8" t="str">
        <f t="shared" si="7"/>
        <v>1013008802319160</v>
      </c>
      <c r="R459" t="s">
        <v>812</v>
      </c>
    </row>
    <row r="460" spans="1:18" x14ac:dyDescent="0.25">
      <c r="A460">
        <v>4</v>
      </c>
      <c r="B460">
        <v>1415</v>
      </c>
      <c r="C460" t="s">
        <v>532</v>
      </c>
      <c r="D460">
        <v>40750</v>
      </c>
      <c r="E460" s="8">
        <v>101300880231</v>
      </c>
      <c r="F460" t="s">
        <v>653</v>
      </c>
      <c r="G460" t="s">
        <v>545</v>
      </c>
      <c r="H460" t="s">
        <v>536</v>
      </c>
      <c r="I460">
        <v>9165</v>
      </c>
      <c r="J460" t="s">
        <v>529</v>
      </c>
      <c r="K460" t="s">
        <v>531</v>
      </c>
      <c r="L460" t="s">
        <v>530</v>
      </c>
      <c r="M460" t="s">
        <v>530</v>
      </c>
      <c r="N460" t="s">
        <v>530</v>
      </c>
      <c r="O460" t="s">
        <v>531</v>
      </c>
      <c r="P460">
        <v>4</v>
      </c>
      <c r="Q460" s="8" t="str">
        <f t="shared" si="7"/>
        <v>1013008802319165</v>
      </c>
      <c r="R460" t="s">
        <v>812</v>
      </c>
    </row>
    <row r="461" spans="1:18" x14ac:dyDescent="0.25">
      <c r="A461">
        <v>4</v>
      </c>
      <c r="B461">
        <v>1415</v>
      </c>
      <c r="C461" t="s">
        <v>532</v>
      </c>
      <c r="D461">
        <v>26090</v>
      </c>
      <c r="E461" s="8">
        <v>580507999853</v>
      </c>
      <c r="F461" t="s">
        <v>581</v>
      </c>
      <c r="G461" t="s">
        <v>558</v>
      </c>
      <c r="I461">
        <v>9000</v>
      </c>
      <c r="J461" t="s">
        <v>529</v>
      </c>
      <c r="K461" t="s">
        <v>530</v>
      </c>
      <c r="L461" t="s">
        <v>530</v>
      </c>
      <c r="M461" t="s">
        <v>531</v>
      </c>
      <c r="N461" t="s">
        <v>531</v>
      </c>
      <c r="O461" t="s">
        <v>530</v>
      </c>
      <c r="P461">
        <v>1</v>
      </c>
      <c r="Q461" s="8" t="str">
        <f t="shared" si="7"/>
        <v>5805079998539000</v>
      </c>
      <c r="R461" t="s">
        <v>812</v>
      </c>
    </row>
    <row r="462" spans="1:18" x14ac:dyDescent="0.25">
      <c r="A462">
        <v>4</v>
      </c>
      <c r="B462">
        <v>1415</v>
      </c>
      <c r="C462" t="s">
        <v>532</v>
      </c>
      <c r="D462">
        <v>26090</v>
      </c>
      <c r="E462" s="8">
        <v>580507999853</v>
      </c>
      <c r="F462" t="s">
        <v>581</v>
      </c>
      <c r="G462" t="s">
        <v>558</v>
      </c>
      <c r="I462">
        <v>9100</v>
      </c>
      <c r="J462" t="s">
        <v>529</v>
      </c>
      <c r="K462" t="s">
        <v>531</v>
      </c>
      <c r="L462" t="s">
        <v>530</v>
      </c>
      <c r="M462" t="s">
        <v>530</v>
      </c>
      <c r="N462" t="s">
        <v>531</v>
      </c>
      <c r="O462" t="s">
        <v>530</v>
      </c>
      <c r="P462">
        <v>3</v>
      </c>
      <c r="Q462" s="8" t="str">
        <f t="shared" si="7"/>
        <v>5805079998539100</v>
      </c>
      <c r="R462" t="s">
        <v>812</v>
      </c>
    </row>
    <row r="463" spans="1:18" x14ac:dyDescent="0.25">
      <c r="A463">
        <v>4</v>
      </c>
      <c r="B463">
        <v>1415</v>
      </c>
      <c r="C463" t="s">
        <v>532</v>
      </c>
      <c r="D463">
        <v>26090</v>
      </c>
      <c r="E463" s="8">
        <v>580507999853</v>
      </c>
      <c r="F463" t="s">
        <v>581</v>
      </c>
      <c r="G463" t="s">
        <v>558</v>
      </c>
      <c r="I463">
        <v>9165</v>
      </c>
      <c r="J463" t="s">
        <v>529</v>
      </c>
      <c r="K463" t="s">
        <v>531</v>
      </c>
      <c r="L463" t="s">
        <v>530</v>
      </c>
      <c r="M463" t="s">
        <v>530</v>
      </c>
      <c r="N463" t="s">
        <v>530</v>
      </c>
      <c r="O463" t="s">
        <v>531</v>
      </c>
      <c r="P463">
        <v>4</v>
      </c>
      <c r="Q463" s="8" t="str">
        <f t="shared" si="7"/>
        <v>5805079998539165</v>
      </c>
      <c r="R463" t="s">
        <v>812</v>
      </c>
    </row>
    <row r="464" spans="1:18" x14ac:dyDescent="0.25">
      <c r="A464">
        <v>4</v>
      </c>
      <c r="B464">
        <v>1415</v>
      </c>
      <c r="C464" t="s">
        <v>532</v>
      </c>
      <c r="D464">
        <v>24250</v>
      </c>
      <c r="E464" s="8">
        <v>662200880040</v>
      </c>
      <c r="F464" t="s">
        <v>654</v>
      </c>
      <c r="G464" t="s">
        <v>537</v>
      </c>
      <c r="H464" t="s">
        <v>545</v>
      </c>
      <c r="I464">
        <v>9102</v>
      </c>
      <c r="J464" t="s">
        <v>529</v>
      </c>
      <c r="K464" t="s">
        <v>531</v>
      </c>
      <c r="L464" t="s">
        <v>530</v>
      </c>
      <c r="M464" t="s">
        <v>530</v>
      </c>
      <c r="N464" t="s">
        <v>531</v>
      </c>
      <c r="O464" t="s">
        <v>530</v>
      </c>
      <c r="P464">
        <v>3</v>
      </c>
      <c r="Q464" s="8" t="str">
        <f t="shared" si="7"/>
        <v>6622008800409102</v>
      </c>
      <c r="R464" t="s">
        <v>812</v>
      </c>
    </row>
    <row r="465" spans="1:18" x14ac:dyDescent="0.25">
      <c r="A465">
        <v>4</v>
      </c>
      <c r="B465">
        <v>1415</v>
      </c>
      <c r="C465" t="s">
        <v>532</v>
      </c>
      <c r="D465">
        <v>24250</v>
      </c>
      <c r="E465" s="8">
        <v>662200880040</v>
      </c>
      <c r="F465" t="s">
        <v>654</v>
      </c>
      <c r="G465" t="s">
        <v>537</v>
      </c>
      <c r="H465" t="s">
        <v>545</v>
      </c>
      <c r="I465">
        <v>9163</v>
      </c>
      <c r="J465" t="s">
        <v>529</v>
      </c>
      <c r="K465" t="s">
        <v>531</v>
      </c>
      <c r="L465" t="s">
        <v>530</v>
      </c>
      <c r="M465" t="s">
        <v>530</v>
      </c>
      <c r="N465" t="s">
        <v>530</v>
      </c>
      <c r="O465" t="s">
        <v>531</v>
      </c>
      <c r="P465">
        <v>4</v>
      </c>
      <c r="Q465" s="8" t="str">
        <f t="shared" si="7"/>
        <v>6622008800409163</v>
      </c>
      <c r="R465" t="s">
        <v>812</v>
      </c>
    </row>
    <row r="466" spans="1:18" x14ac:dyDescent="0.25">
      <c r="A466">
        <v>4</v>
      </c>
      <c r="B466">
        <v>1415</v>
      </c>
      <c r="C466" t="s">
        <v>527</v>
      </c>
      <c r="D466">
        <v>13080</v>
      </c>
      <c r="E466" s="8">
        <v>520101997785</v>
      </c>
      <c r="F466" t="s">
        <v>370</v>
      </c>
      <c r="G466" t="s">
        <v>528</v>
      </c>
      <c r="I466">
        <v>9000</v>
      </c>
      <c r="J466" t="s">
        <v>529</v>
      </c>
      <c r="K466" t="s">
        <v>530</v>
      </c>
      <c r="L466" t="s">
        <v>530</v>
      </c>
      <c r="M466" t="s">
        <v>531</v>
      </c>
      <c r="N466" t="s">
        <v>531</v>
      </c>
      <c r="O466" t="s">
        <v>530</v>
      </c>
      <c r="P466">
        <v>1</v>
      </c>
      <c r="Q466" s="8" t="str">
        <f t="shared" si="7"/>
        <v>5201019977859000</v>
      </c>
      <c r="R466" t="s">
        <v>812</v>
      </c>
    </row>
    <row r="467" spans="1:18" x14ac:dyDescent="0.25">
      <c r="A467">
        <v>4</v>
      </c>
      <c r="B467">
        <v>1415</v>
      </c>
      <c r="C467" t="s">
        <v>527</v>
      </c>
      <c r="D467">
        <v>12690</v>
      </c>
      <c r="E467" s="8">
        <v>342700880051</v>
      </c>
      <c r="F467" t="s">
        <v>466</v>
      </c>
      <c r="G467" t="s">
        <v>570</v>
      </c>
      <c r="H467" t="s">
        <v>571</v>
      </c>
      <c r="I467">
        <v>9100</v>
      </c>
      <c r="J467" t="s">
        <v>529</v>
      </c>
      <c r="K467" t="s">
        <v>531</v>
      </c>
      <c r="L467" t="s">
        <v>530</v>
      </c>
      <c r="M467" t="s">
        <v>530</v>
      </c>
      <c r="N467" t="s">
        <v>531</v>
      </c>
      <c r="O467" t="s">
        <v>530</v>
      </c>
      <c r="P467">
        <v>3</v>
      </c>
      <c r="Q467" s="8" t="str">
        <f t="shared" si="7"/>
        <v>3427008800519100</v>
      </c>
      <c r="R467" t="s">
        <v>812</v>
      </c>
    </row>
    <row r="468" spans="1:18" x14ac:dyDescent="0.25">
      <c r="A468">
        <v>4</v>
      </c>
      <c r="B468">
        <v>1415</v>
      </c>
      <c r="C468" t="s">
        <v>527</v>
      </c>
      <c r="D468">
        <v>12690</v>
      </c>
      <c r="E468" s="8">
        <v>342700880051</v>
      </c>
      <c r="F468" t="s">
        <v>466</v>
      </c>
      <c r="G468" t="s">
        <v>570</v>
      </c>
      <c r="H468" t="s">
        <v>571</v>
      </c>
      <c r="I468">
        <v>9115</v>
      </c>
      <c r="J468" t="s">
        <v>529</v>
      </c>
      <c r="K468" t="s">
        <v>531</v>
      </c>
      <c r="L468" t="s">
        <v>530</v>
      </c>
      <c r="M468" t="s">
        <v>530</v>
      </c>
      <c r="N468" t="s">
        <v>531</v>
      </c>
      <c r="O468" t="s">
        <v>530</v>
      </c>
      <c r="P468">
        <v>3</v>
      </c>
      <c r="Q468" s="8" t="str">
        <f t="shared" si="7"/>
        <v>3427008800519115</v>
      </c>
      <c r="R468" t="s">
        <v>812</v>
      </c>
    </row>
    <row r="469" spans="1:18" x14ac:dyDescent="0.25">
      <c r="A469">
        <v>4</v>
      </c>
      <c r="B469">
        <v>1415</v>
      </c>
      <c r="C469" t="s">
        <v>527</v>
      </c>
      <c r="D469">
        <v>12690</v>
      </c>
      <c r="E469" s="8">
        <v>342700880051</v>
      </c>
      <c r="F469" t="s">
        <v>466</v>
      </c>
      <c r="G469" t="s">
        <v>570</v>
      </c>
      <c r="H469" t="s">
        <v>571</v>
      </c>
      <c r="I469">
        <v>9160</v>
      </c>
      <c r="J469" t="s">
        <v>529</v>
      </c>
      <c r="K469" t="s">
        <v>531</v>
      </c>
      <c r="L469" t="s">
        <v>530</v>
      </c>
      <c r="M469" t="s">
        <v>530</v>
      </c>
      <c r="N469" t="s">
        <v>530</v>
      </c>
      <c r="O469" t="s">
        <v>531</v>
      </c>
      <c r="P469">
        <v>4</v>
      </c>
      <c r="Q469" s="8" t="str">
        <f t="shared" si="7"/>
        <v>3427008800519160</v>
      </c>
      <c r="R469" t="s">
        <v>812</v>
      </c>
    </row>
    <row r="470" spans="1:18" x14ac:dyDescent="0.25">
      <c r="A470">
        <v>7</v>
      </c>
      <c r="B470">
        <v>1415</v>
      </c>
      <c r="C470" t="s">
        <v>527</v>
      </c>
      <c r="D470">
        <v>0</v>
      </c>
      <c r="E470" s="8">
        <v>421201040000</v>
      </c>
      <c r="F470" t="s">
        <v>698</v>
      </c>
      <c r="G470" t="s">
        <v>539</v>
      </c>
      <c r="I470">
        <v>9160</v>
      </c>
      <c r="J470" t="s">
        <v>529</v>
      </c>
      <c r="K470" t="s">
        <v>531</v>
      </c>
      <c r="L470" t="s">
        <v>530</v>
      </c>
      <c r="M470" t="s">
        <v>530</v>
      </c>
      <c r="N470" t="s">
        <v>530</v>
      </c>
      <c r="O470" t="s">
        <v>531</v>
      </c>
      <c r="P470">
        <v>4</v>
      </c>
      <c r="Q470" s="8" t="str">
        <f t="shared" si="7"/>
        <v>4212010400009160</v>
      </c>
      <c r="R470" t="s">
        <v>812</v>
      </c>
    </row>
    <row r="471" spans="1:18" x14ac:dyDescent="0.25">
      <c r="A471">
        <v>4</v>
      </c>
      <c r="B471">
        <v>1415</v>
      </c>
      <c r="C471" t="s">
        <v>527</v>
      </c>
      <c r="D471">
        <v>13120</v>
      </c>
      <c r="E471" s="8">
        <v>580506880007</v>
      </c>
      <c r="F471" t="s">
        <v>449</v>
      </c>
      <c r="G471" t="s">
        <v>585</v>
      </c>
      <c r="H471" t="s">
        <v>545</v>
      </c>
      <c r="I471">
        <v>9100</v>
      </c>
      <c r="J471" t="s">
        <v>529</v>
      </c>
      <c r="K471" t="s">
        <v>531</v>
      </c>
      <c r="L471" t="s">
        <v>530</v>
      </c>
      <c r="M471" t="s">
        <v>530</v>
      </c>
      <c r="N471" t="s">
        <v>531</v>
      </c>
      <c r="O471" t="s">
        <v>530</v>
      </c>
      <c r="P471">
        <v>3</v>
      </c>
      <c r="Q471" s="8" t="str">
        <f t="shared" si="7"/>
        <v>5805068800079100</v>
      </c>
      <c r="R471" t="s">
        <v>812</v>
      </c>
    </row>
    <row r="472" spans="1:18" x14ac:dyDescent="0.25">
      <c r="A472">
        <v>4</v>
      </c>
      <c r="B472">
        <v>1415</v>
      </c>
      <c r="C472" t="s">
        <v>527</v>
      </c>
      <c r="D472">
        <v>13120</v>
      </c>
      <c r="E472" s="8">
        <v>580506880007</v>
      </c>
      <c r="F472" t="s">
        <v>449</v>
      </c>
      <c r="G472" t="s">
        <v>585</v>
      </c>
      <c r="H472" t="s">
        <v>545</v>
      </c>
      <c r="I472">
        <v>9115</v>
      </c>
      <c r="J472" t="s">
        <v>529</v>
      </c>
      <c r="K472" t="s">
        <v>531</v>
      </c>
      <c r="L472" t="s">
        <v>530</v>
      </c>
      <c r="M472" t="s">
        <v>530</v>
      </c>
      <c r="N472" t="s">
        <v>531</v>
      </c>
      <c r="O472" t="s">
        <v>530</v>
      </c>
      <c r="P472">
        <v>3</v>
      </c>
      <c r="Q472" s="8" t="str">
        <f t="shared" si="7"/>
        <v>5805068800079115</v>
      </c>
      <c r="R472" t="s">
        <v>812</v>
      </c>
    </row>
    <row r="473" spans="1:18" x14ac:dyDescent="0.25">
      <c r="A473">
        <v>4</v>
      </c>
      <c r="B473">
        <v>1415</v>
      </c>
      <c r="C473" t="s">
        <v>527</v>
      </c>
      <c r="D473">
        <v>13120</v>
      </c>
      <c r="E473" s="8">
        <v>580506880007</v>
      </c>
      <c r="F473" t="s">
        <v>449</v>
      </c>
      <c r="G473" t="s">
        <v>585</v>
      </c>
      <c r="H473" t="s">
        <v>545</v>
      </c>
      <c r="I473">
        <v>9160</v>
      </c>
      <c r="J473" t="s">
        <v>529</v>
      </c>
      <c r="K473" t="s">
        <v>531</v>
      </c>
      <c r="L473" t="s">
        <v>530</v>
      </c>
      <c r="M473" t="s">
        <v>530</v>
      </c>
      <c r="N473" t="s">
        <v>530</v>
      </c>
      <c r="O473" t="s">
        <v>531</v>
      </c>
      <c r="P473">
        <v>4</v>
      </c>
      <c r="Q473" s="8" t="str">
        <f t="shared" si="7"/>
        <v>5805068800079160</v>
      </c>
      <c r="R473" t="s">
        <v>812</v>
      </c>
    </row>
    <row r="474" spans="1:18" x14ac:dyDescent="0.25">
      <c r="A474">
        <v>4</v>
      </c>
      <c r="B474">
        <v>1415</v>
      </c>
      <c r="C474" t="s">
        <v>527</v>
      </c>
      <c r="D474">
        <v>13120</v>
      </c>
      <c r="E474" s="8">
        <v>580506880007</v>
      </c>
      <c r="F474" t="s">
        <v>449</v>
      </c>
      <c r="G474" t="s">
        <v>585</v>
      </c>
      <c r="H474" t="s">
        <v>545</v>
      </c>
      <c r="I474">
        <v>9165</v>
      </c>
      <c r="J474" t="s">
        <v>529</v>
      </c>
      <c r="K474" t="s">
        <v>531</v>
      </c>
      <c r="L474" t="s">
        <v>530</v>
      </c>
      <c r="M474" t="s">
        <v>530</v>
      </c>
      <c r="N474" t="s">
        <v>530</v>
      </c>
      <c r="O474" t="s">
        <v>531</v>
      </c>
      <c r="P474">
        <v>4</v>
      </c>
      <c r="Q474" s="8" t="str">
        <f t="shared" si="7"/>
        <v>5805068800079165</v>
      </c>
      <c r="R474" t="s">
        <v>812</v>
      </c>
    </row>
    <row r="475" spans="1:18" x14ac:dyDescent="0.25">
      <c r="A475">
        <v>4</v>
      </c>
      <c r="B475">
        <v>1415</v>
      </c>
      <c r="C475" t="s">
        <v>527</v>
      </c>
      <c r="D475">
        <v>10190</v>
      </c>
      <c r="E475" s="8">
        <v>660404998061</v>
      </c>
      <c r="F475" t="s">
        <v>582</v>
      </c>
      <c r="G475" t="s">
        <v>534</v>
      </c>
      <c r="I475">
        <v>9000</v>
      </c>
      <c r="J475" t="s">
        <v>529</v>
      </c>
      <c r="K475" t="s">
        <v>530</v>
      </c>
      <c r="L475" t="s">
        <v>530</v>
      </c>
      <c r="M475" t="s">
        <v>531</v>
      </c>
      <c r="N475" t="s">
        <v>531</v>
      </c>
      <c r="O475" t="s">
        <v>530</v>
      </c>
      <c r="P475">
        <v>1</v>
      </c>
      <c r="Q475" s="8" t="str">
        <f t="shared" si="7"/>
        <v>6604049980619000</v>
      </c>
      <c r="R475" t="s">
        <v>812</v>
      </c>
    </row>
    <row r="476" spans="1:18" x14ac:dyDescent="0.25">
      <c r="A476">
        <v>4</v>
      </c>
      <c r="B476">
        <v>1415</v>
      </c>
      <c r="C476" t="s">
        <v>527</v>
      </c>
      <c r="D476">
        <v>18010</v>
      </c>
      <c r="E476" s="8">
        <v>332100880107</v>
      </c>
      <c r="F476" t="s">
        <v>474</v>
      </c>
      <c r="G476" t="s">
        <v>558</v>
      </c>
      <c r="I476">
        <v>9100</v>
      </c>
      <c r="J476" t="s">
        <v>529</v>
      </c>
      <c r="K476" t="s">
        <v>531</v>
      </c>
      <c r="L476" t="s">
        <v>530</v>
      </c>
      <c r="M476" t="s">
        <v>530</v>
      </c>
      <c r="N476" t="s">
        <v>531</v>
      </c>
      <c r="O476" t="s">
        <v>530</v>
      </c>
      <c r="P476">
        <v>3</v>
      </c>
      <c r="Q476" s="8" t="str">
        <f t="shared" si="7"/>
        <v>3321008801079100</v>
      </c>
      <c r="R476" t="s">
        <v>812</v>
      </c>
    </row>
    <row r="477" spans="1:18" x14ac:dyDescent="0.25">
      <c r="A477">
        <v>4</v>
      </c>
      <c r="B477">
        <v>1415</v>
      </c>
      <c r="C477" t="s">
        <v>527</v>
      </c>
      <c r="D477">
        <v>18010</v>
      </c>
      <c r="E477" s="8">
        <v>332100880107</v>
      </c>
      <c r="F477" t="s">
        <v>474</v>
      </c>
      <c r="G477" t="s">
        <v>558</v>
      </c>
      <c r="I477">
        <v>9160</v>
      </c>
      <c r="J477" t="s">
        <v>529</v>
      </c>
      <c r="K477" t="s">
        <v>531</v>
      </c>
      <c r="L477" t="s">
        <v>530</v>
      </c>
      <c r="M477" t="s">
        <v>530</v>
      </c>
      <c r="N477" t="s">
        <v>530</v>
      </c>
      <c r="O477" t="s">
        <v>531</v>
      </c>
      <c r="P477">
        <v>4</v>
      </c>
      <c r="Q477" s="8" t="str">
        <f t="shared" si="7"/>
        <v>3321008801079160</v>
      </c>
      <c r="R477" t="s">
        <v>812</v>
      </c>
    </row>
    <row r="478" spans="1:18" x14ac:dyDescent="0.25">
      <c r="A478">
        <v>4</v>
      </c>
      <c r="B478">
        <v>1415</v>
      </c>
      <c r="C478" t="s">
        <v>527</v>
      </c>
      <c r="D478">
        <v>13150</v>
      </c>
      <c r="E478" s="8">
        <v>310300999133</v>
      </c>
      <c r="F478" t="s">
        <v>391</v>
      </c>
      <c r="G478" t="s">
        <v>547</v>
      </c>
      <c r="H478" t="s">
        <v>556</v>
      </c>
      <c r="I478">
        <v>9000</v>
      </c>
      <c r="J478" t="s">
        <v>529</v>
      </c>
      <c r="K478" t="s">
        <v>530</v>
      </c>
      <c r="L478" t="s">
        <v>530</v>
      </c>
      <c r="M478" t="s">
        <v>531</v>
      </c>
      <c r="N478" t="s">
        <v>531</v>
      </c>
      <c r="O478" t="s">
        <v>530</v>
      </c>
      <c r="P478">
        <v>1</v>
      </c>
      <c r="Q478" s="8" t="str">
        <f t="shared" si="7"/>
        <v>3103009991339000</v>
      </c>
      <c r="R478" t="s">
        <v>812</v>
      </c>
    </row>
    <row r="479" spans="1:18" x14ac:dyDescent="0.25">
      <c r="A479">
        <v>4</v>
      </c>
      <c r="B479">
        <v>1415</v>
      </c>
      <c r="C479" t="s">
        <v>532</v>
      </c>
      <c r="D479">
        <v>22190</v>
      </c>
      <c r="E479" s="8">
        <v>421800990041</v>
      </c>
      <c r="F479" t="s">
        <v>699</v>
      </c>
      <c r="G479" t="s">
        <v>534</v>
      </c>
      <c r="I479">
        <v>9165</v>
      </c>
      <c r="J479" t="s">
        <v>529</v>
      </c>
      <c r="K479" t="s">
        <v>531</v>
      </c>
      <c r="L479" t="s">
        <v>530</v>
      </c>
      <c r="M479" t="s">
        <v>530</v>
      </c>
      <c r="N479" t="s">
        <v>530</v>
      </c>
      <c r="O479" t="s">
        <v>531</v>
      </c>
      <c r="P479">
        <v>4</v>
      </c>
      <c r="Q479" s="8" t="str">
        <f t="shared" si="7"/>
        <v>4218009900419165</v>
      </c>
      <c r="R479" t="s">
        <v>812</v>
      </c>
    </row>
    <row r="480" spans="1:18" x14ac:dyDescent="0.25">
      <c r="A480">
        <v>4</v>
      </c>
      <c r="B480">
        <v>1415</v>
      </c>
      <c r="C480" t="s">
        <v>532</v>
      </c>
      <c r="D480">
        <v>13160</v>
      </c>
      <c r="E480" s="8">
        <v>470501997072</v>
      </c>
      <c r="F480" t="s">
        <v>374</v>
      </c>
      <c r="G480" t="s">
        <v>540</v>
      </c>
      <c r="I480">
        <v>9000</v>
      </c>
      <c r="J480" t="s">
        <v>529</v>
      </c>
      <c r="K480" t="s">
        <v>530</v>
      </c>
      <c r="L480" t="s">
        <v>530</v>
      </c>
      <c r="M480" t="s">
        <v>531</v>
      </c>
      <c r="N480" t="s">
        <v>531</v>
      </c>
      <c r="O480" t="s">
        <v>530</v>
      </c>
      <c r="P480">
        <v>1</v>
      </c>
      <c r="Q480" s="8" t="str">
        <f t="shared" si="7"/>
        <v>4705019970729000</v>
      </c>
      <c r="R480" t="s">
        <v>812</v>
      </c>
    </row>
    <row r="481" spans="1:18" x14ac:dyDescent="0.25">
      <c r="A481">
        <v>4</v>
      </c>
      <c r="B481">
        <v>1415</v>
      </c>
      <c r="C481" t="s">
        <v>532</v>
      </c>
      <c r="D481">
        <v>21860</v>
      </c>
      <c r="E481" s="8">
        <v>571000890003</v>
      </c>
      <c r="F481" t="s">
        <v>425</v>
      </c>
      <c r="G481" t="s">
        <v>571</v>
      </c>
      <c r="I481">
        <v>9100</v>
      </c>
      <c r="J481" t="s">
        <v>529</v>
      </c>
      <c r="K481" t="s">
        <v>531</v>
      </c>
      <c r="L481" t="s">
        <v>530</v>
      </c>
      <c r="M481" t="s">
        <v>530</v>
      </c>
      <c r="N481" t="s">
        <v>531</v>
      </c>
      <c r="O481" t="s">
        <v>530</v>
      </c>
      <c r="P481">
        <v>3</v>
      </c>
      <c r="Q481" s="8" t="str">
        <f t="shared" si="7"/>
        <v>5710008900039100</v>
      </c>
      <c r="R481" t="s">
        <v>812</v>
      </c>
    </row>
    <row r="482" spans="1:18" x14ac:dyDescent="0.25">
      <c r="A482">
        <v>4</v>
      </c>
      <c r="B482">
        <v>1415</v>
      </c>
      <c r="C482" t="s">
        <v>532</v>
      </c>
      <c r="D482">
        <v>21860</v>
      </c>
      <c r="E482" s="8">
        <v>571000890003</v>
      </c>
      <c r="F482" t="s">
        <v>425</v>
      </c>
      <c r="G482" t="s">
        <v>571</v>
      </c>
      <c r="I482">
        <v>9101</v>
      </c>
      <c r="J482" t="s">
        <v>529</v>
      </c>
      <c r="K482" t="s">
        <v>531</v>
      </c>
      <c r="L482" t="s">
        <v>530</v>
      </c>
      <c r="M482" t="s">
        <v>530</v>
      </c>
      <c r="N482" t="s">
        <v>531</v>
      </c>
      <c r="O482" t="s">
        <v>530</v>
      </c>
      <c r="P482">
        <v>3</v>
      </c>
      <c r="Q482" s="8" t="str">
        <f t="shared" si="7"/>
        <v>5710008900039101</v>
      </c>
      <c r="R482" t="s">
        <v>812</v>
      </c>
    </row>
    <row r="483" spans="1:18" x14ac:dyDescent="0.25">
      <c r="A483">
        <v>4</v>
      </c>
      <c r="B483">
        <v>1415</v>
      </c>
      <c r="C483" t="s">
        <v>532</v>
      </c>
      <c r="D483">
        <v>21860</v>
      </c>
      <c r="E483" s="8">
        <v>571000890003</v>
      </c>
      <c r="F483" t="s">
        <v>425</v>
      </c>
      <c r="G483" t="s">
        <v>571</v>
      </c>
      <c r="I483">
        <v>9160</v>
      </c>
      <c r="J483" t="s">
        <v>529</v>
      </c>
      <c r="K483" t="s">
        <v>531</v>
      </c>
      <c r="L483" t="s">
        <v>530</v>
      </c>
      <c r="M483" t="s">
        <v>530</v>
      </c>
      <c r="N483" t="s">
        <v>530</v>
      </c>
      <c r="O483" t="s">
        <v>531</v>
      </c>
      <c r="P483">
        <v>4</v>
      </c>
      <c r="Q483" s="8" t="str">
        <f t="shared" si="7"/>
        <v>5710008900039160</v>
      </c>
      <c r="R483" t="s">
        <v>812</v>
      </c>
    </row>
    <row r="484" spans="1:18" x14ac:dyDescent="0.25">
      <c r="A484">
        <v>1</v>
      </c>
      <c r="B484">
        <v>1415</v>
      </c>
      <c r="C484" t="s">
        <v>527</v>
      </c>
      <c r="D484">
        <v>45820</v>
      </c>
      <c r="E484" s="8">
        <v>800000059923</v>
      </c>
      <c r="F484" t="s">
        <v>504</v>
      </c>
      <c r="G484" t="s">
        <v>537</v>
      </c>
      <c r="H484" t="s">
        <v>571</v>
      </c>
      <c r="I484">
        <v>9165</v>
      </c>
      <c r="J484" t="s">
        <v>529</v>
      </c>
      <c r="K484" t="s">
        <v>531</v>
      </c>
      <c r="L484" t="s">
        <v>530</v>
      </c>
      <c r="M484" t="s">
        <v>530</v>
      </c>
      <c r="N484" t="s">
        <v>530</v>
      </c>
      <c r="O484" t="s">
        <v>531</v>
      </c>
      <c r="P484">
        <v>4</v>
      </c>
      <c r="Q484" s="8" t="str">
        <f t="shared" si="7"/>
        <v>8000000599239165</v>
      </c>
      <c r="R484" t="s">
        <v>812</v>
      </c>
    </row>
    <row r="485" spans="1:18" x14ac:dyDescent="0.25">
      <c r="A485">
        <v>3</v>
      </c>
      <c r="B485">
        <v>1415</v>
      </c>
      <c r="C485" t="s">
        <v>527</v>
      </c>
      <c r="D485">
        <v>28900</v>
      </c>
      <c r="E485" s="8">
        <v>342500880007</v>
      </c>
      <c r="F485" t="s">
        <v>469</v>
      </c>
      <c r="G485" t="s">
        <v>542</v>
      </c>
      <c r="I485">
        <v>9100</v>
      </c>
      <c r="J485" t="s">
        <v>529</v>
      </c>
      <c r="K485" t="s">
        <v>531</v>
      </c>
      <c r="L485" t="s">
        <v>530</v>
      </c>
      <c r="M485" t="s">
        <v>530</v>
      </c>
      <c r="N485" t="s">
        <v>531</v>
      </c>
      <c r="O485" t="s">
        <v>530</v>
      </c>
      <c r="P485">
        <v>3</v>
      </c>
      <c r="Q485" s="8" t="str">
        <f t="shared" si="7"/>
        <v>3425008800079100</v>
      </c>
      <c r="R485" t="s">
        <v>812</v>
      </c>
    </row>
    <row r="486" spans="1:18" x14ac:dyDescent="0.25">
      <c r="A486">
        <v>3</v>
      </c>
      <c r="B486">
        <v>1415</v>
      </c>
      <c r="C486" t="s">
        <v>527</v>
      </c>
      <c r="D486">
        <v>28900</v>
      </c>
      <c r="E486" s="8">
        <v>342500880007</v>
      </c>
      <c r="F486" t="s">
        <v>469</v>
      </c>
      <c r="G486" t="s">
        <v>542</v>
      </c>
      <c r="I486">
        <v>9115</v>
      </c>
      <c r="J486" t="s">
        <v>529</v>
      </c>
      <c r="K486" t="s">
        <v>531</v>
      </c>
      <c r="L486" t="s">
        <v>530</v>
      </c>
      <c r="M486" t="s">
        <v>530</v>
      </c>
      <c r="N486" t="s">
        <v>531</v>
      </c>
      <c r="O486" t="s">
        <v>530</v>
      </c>
      <c r="P486">
        <v>3</v>
      </c>
      <c r="Q486" s="8" t="str">
        <f t="shared" si="7"/>
        <v>3425008800079115</v>
      </c>
      <c r="R486" t="s">
        <v>812</v>
      </c>
    </row>
    <row r="487" spans="1:18" x14ac:dyDescent="0.25">
      <c r="A487">
        <v>3</v>
      </c>
      <c r="B487">
        <v>1415</v>
      </c>
      <c r="C487" t="s">
        <v>527</v>
      </c>
      <c r="D487">
        <v>28900</v>
      </c>
      <c r="E487" s="8">
        <v>342500880007</v>
      </c>
      <c r="F487" t="s">
        <v>469</v>
      </c>
      <c r="G487" t="s">
        <v>542</v>
      </c>
      <c r="I487">
        <v>9165</v>
      </c>
      <c r="J487" t="s">
        <v>529</v>
      </c>
      <c r="K487" t="s">
        <v>531</v>
      </c>
      <c r="L487" t="s">
        <v>530</v>
      </c>
      <c r="M487" t="s">
        <v>530</v>
      </c>
      <c r="N487" t="s">
        <v>530</v>
      </c>
      <c r="O487" t="s">
        <v>531</v>
      </c>
      <c r="P487">
        <v>4</v>
      </c>
      <c r="Q487" s="8" t="str">
        <f t="shared" si="7"/>
        <v>3425008800079165</v>
      </c>
      <c r="R487" t="s">
        <v>812</v>
      </c>
    </row>
    <row r="488" spans="1:18" x14ac:dyDescent="0.25">
      <c r="A488">
        <v>4</v>
      </c>
      <c r="B488">
        <v>1415</v>
      </c>
      <c r="C488" t="s">
        <v>527</v>
      </c>
      <c r="D488">
        <v>17490</v>
      </c>
      <c r="E488" s="8">
        <v>342800880050</v>
      </c>
      <c r="F488" t="s">
        <v>655</v>
      </c>
      <c r="G488" t="s">
        <v>656</v>
      </c>
      <c r="I488">
        <v>9100</v>
      </c>
      <c r="J488" t="s">
        <v>529</v>
      </c>
      <c r="K488" t="s">
        <v>531</v>
      </c>
      <c r="L488" t="s">
        <v>530</v>
      </c>
      <c r="M488" t="s">
        <v>530</v>
      </c>
      <c r="N488" t="s">
        <v>531</v>
      </c>
      <c r="O488" t="s">
        <v>530</v>
      </c>
      <c r="P488">
        <v>3</v>
      </c>
      <c r="Q488" s="8" t="str">
        <f t="shared" si="7"/>
        <v>3428008800509100</v>
      </c>
      <c r="R488" t="s">
        <v>812</v>
      </c>
    </row>
    <row r="489" spans="1:18" x14ac:dyDescent="0.25">
      <c r="A489">
        <v>4</v>
      </c>
      <c r="B489">
        <v>1415</v>
      </c>
      <c r="C489" t="s">
        <v>527</v>
      </c>
      <c r="D489">
        <v>17490</v>
      </c>
      <c r="E489" s="8">
        <v>342800880050</v>
      </c>
      <c r="F489" t="s">
        <v>655</v>
      </c>
      <c r="G489" t="s">
        <v>656</v>
      </c>
      <c r="I489">
        <v>9160</v>
      </c>
      <c r="J489" t="s">
        <v>529</v>
      </c>
      <c r="K489" t="s">
        <v>531</v>
      </c>
      <c r="L489" t="s">
        <v>530</v>
      </c>
      <c r="M489" t="s">
        <v>530</v>
      </c>
      <c r="N489" t="s">
        <v>530</v>
      </c>
      <c r="O489" t="s">
        <v>531</v>
      </c>
      <c r="P489">
        <v>4</v>
      </c>
      <c r="Q489" s="8" t="str">
        <f t="shared" si="7"/>
        <v>3428008800509160</v>
      </c>
      <c r="R489" t="s">
        <v>812</v>
      </c>
    </row>
    <row r="490" spans="1:18" x14ac:dyDescent="0.25">
      <c r="A490">
        <v>4</v>
      </c>
      <c r="B490">
        <v>1415</v>
      </c>
      <c r="C490" t="s">
        <v>527</v>
      </c>
      <c r="D490">
        <v>17490</v>
      </c>
      <c r="E490" s="8">
        <v>342800880050</v>
      </c>
      <c r="F490" t="s">
        <v>655</v>
      </c>
      <c r="G490" t="s">
        <v>656</v>
      </c>
      <c r="I490">
        <v>9165</v>
      </c>
      <c r="J490" t="s">
        <v>529</v>
      </c>
      <c r="K490" t="s">
        <v>531</v>
      </c>
      <c r="L490" t="s">
        <v>530</v>
      </c>
      <c r="M490" t="s">
        <v>530</v>
      </c>
      <c r="N490" t="s">
        <v>530</v>
      </c>
      <c r="O490" t="s">
        <v>531</v>
      </c>
      <c r="P490">
        <v>4</v>
      </c>
      <c r="Q490" s="8" t="str">
        <f t="shared" si="7"/>
        <v>3428008800509165</v>
      </c>
      <c r="R490" t="s">
        <v>812</v>
      </c>
    </row>
    <row r="491" spans="1:18" x14ac:dyDescent="0.25">
      <c r="A491">
        <v>4</v>
      </c>
      <c r="B491">
        <v>1415</v>
      </c>
      <c r="C491" t="s">
        <v>527</v>
      </c>
      <c r="D491">
        <v>28240</v>
      </c>
      <c r="E491" s="8">
        <v>342800880067</v>
      </c>
      <c r="F491" t="s">
        <v>583</v>
      </c>
      <c r="G491" t="s">
        <v>563</v>
      </c>
      <c r="I491">
        <v>9000</v>
      </c>
      <c r="J491" t="s">
        <v>529</v>
      </c>
      <c r="K491" t="s">
        <v>530</v>
      </c>
      <c r="L491" t="s">
        <v>530</v>
      </c>
      <c r="M491" t="s">
        <v>531</v>
      </c>
      <c r="N491" t="s">
        <v>531</v>
      </c>
      <c r="O491" t="s">
        <v>530</v>
      </c>
      <c r="P491">
        <v>1</v>
      </c>
      <c r="Q491" s="8" t="str">
        <f t="shared" si="7"/>
        <v>3428008800679000</v>
      </c>
      <c r="R491" t="s">
        <v>812</v>
      </c>
    </row>
    <row r="492" spans="1:18" x14ac:dyDescent="0.25">
      <c r="A492">
        <v>4</v>
      </c>
      <c r="B492">
        <v>1415</v>
      </c>
      <c r="C492" t="s">
        <v>527</v>
      </c>
      <c r="D492">
        <v>28240</v>
      </c>
      <c r="E492" s="8">
        <v>342800880067</v>
      </c>
      <c r="F492" t="s">
        <v>583</v>
      </c>
      <c r="G492" t="s">
        <v>563</v>
      </c>
      <c r="I492">
        <v>9100</v>
      </c>
      <c r="J492" t="s">
        <v>529</v>
      </c>
      <c r="K492" t="s">
        <v>531</v>
      </c>
      <c r="L492" t="s">
        <v>530</v>
      </c>
      <c r="M492" t="s">
        <v>530</v>
      </c>
      <c r="N492" t="s">
        <v>531</v>
      </c>
      <c r="O492" t="s">
        <v>530</v>
      </c>
      <c r="P492">
        <v>3</v>
      </c>
      <c r="Q492" s="8" t="str">
        <f t="shared" si="7"/>
        <v>3428008800679100</v>
      </c>
      <c r="R492" t="s">
        <v>812</v>
      </c>
    </row>
    <row r="493" spans="1:18" x14ac:dyDescent="0.25">
      <c r="A493">
        <v>6</v>
      </c>
      <c r="B493">
        <v>1415</v>
      </c>
      <c r="C493" t="s">
        <v>527</v>
      </c>
      <c r="D493">
        <v>13290</v>
      </c>
      <c r="E493" s="8">
        <v>43011020000</v>
      </c>
      <c r="F493" t="s">
        <v>438</v>
      </c>
      <c r="G493" t="s">
        <v>528</v>
      </c>
      <c r="I493">
        <v>9000</v>
      </c>
      <c r="J493" t="s">
        <v>529</v>
      </c>
      <c r="K493" t="s">
        <v>530</v>
      </c>
      <c r="L493" t="s">
        <v>530</v>
      </c>
      <c r="M493" t="s">
        <v>531</v>
      </c>
      <c r="N493" t="s">
        <v>531</v>
      </c>
      <c r="O493" t="s">
        <v>530</v>
      </c>
      <c r="P493">
        <v>2</v>
      </c>
      <c r="Q493" s="8" t="str">
        <f t="shared" si="7"/>
        <v>430110200009000</v>
      </c>
      <c r="R493" t="s">
        <v>812</v>
      </c>
    </row>
    <row r="494" spans="1:18" x14ac:dyDescent="0.25">
      <c r="A494">
        <v>7</v>
      </c>
      <c r="B494">
        <v>1415</v>
      </c>
      <c r="C494" t="s">
        <v>527</v>
      </c>
      <c r="D494">
        <v>0</v>
      </c>
      <c r="E494" s="8">
        <v>43001040000</v>
      </c>
      <c r="F494" t="s">
        <v>700</v>
      </c>
      <c r="G494" t="s">
        <v>538</v>
      </c>
      <c r="I494">
        <v>9160</v>
      </c>
      <c r="J494" t="s">
        <v>529</v>
      </c>
      <c r="K494" t="s">
        <v>531</v>
      </c>
      <c r="L494" t="s">
        <v>530</v>
      </c>
      <c r="M494" t="s">
        <v>530</v>
      </c>
      <c r="N494" t="s">
        <v>530</v>
      </c>
      <c r="O494" t="s">
        <v>531</v>
      </c>
      <c r="P494">
        <v>4</v>
      </c>
      <c r="Q494" s="8" t="str">
        <f t="shared" si="7"/>
        <v>430010400009160</v>
      </c>
      <c r="R494" t="s">
        <v>812</v>
      </c>
    </row>
    <row r="495" spans="1:18" x14ac:dyDescent="0.25">
      <c r="A495">
        <v>7</v>
      </c>
      <c r="B495">
        <v>1415</v>
      </c>
      <c r="C495" t="s">
        <v>527</v>
      </c>
      <c r="E495" s="8">
        <v>651503040000</v>
      </c>
      <c r="F495" t="s">
        <v>701</v>
      </c>
      <c r="G495" t="s">
        <v>545</v>
      </c>
      <c r="H495" t="s">
        <v>528</v>
      </c>
      <c r="I495">
        <v>9165</v>
      </c>
      <c r="J495" t="s">
        <v>529</v>
      </c>
      <c r="K495" t="s">
        <v>531</v>
      </c>
      <c r="L495" t="s">
        <v>530</v>
      </c>
      <c r="M495" t="s">
        <v>530</v>
      </c>
      <c r="N495" t="s">
        <v>530</v>
      </c>
      <c r="O495" t="s">
        <v>531</v>
      </c>
      <c r="P495">
        <v>4</v>
      </c>
      <c r="Q495" s="8" t="str">
        <f t="shared" si="7"/>
        <v>6515030400009165</v>
      </c>
      <c r="R495" t="s">
        <v>812</v>
      </c>
    </row>
    <row r="496" spans="1:18" x14ac:dyDescent="0.25">
      <c r="A496">
        <v>4</v>
      </c>
      <c r="B496">
        <v>1415</v>
      </c>
      <c r="C496" t="s">
        <v>527</v>
      </c>
      <c r="D496">
        <v>13300</v>
      </c>
      <c r="E496" s="8">
        <v>310400995515</v>
      </c>
      <c r="F496" t="s">
        <v>398</v>
      </c>
      <c r="G496" t="s">
        <v>545</v>
      </c>
      <c r="H496" t="s">
        <v>556</v>
      </c>
      <c r="I496">
        <v>9000</v>
      </c>
      <c r="J496" t="s">
        <v>529</v>
      </c>
      <c r="K496" t="s">
        <v>530</v>
      </c>
      <c r="L496" t="s">
        <v>530</v>
      </c>
      <c r="M496" t="s">
        <v>531</v>
      </c>
      <c r="N496" t="s">
        <v>531</v>
      </c>
      <c r="O496" t="s">
        <v>530</v>
      </c>
      <c r="P496">
        <v>1</v>
      </c>
      <c r="Q496" s="8" t="str">
        <f t="shared" si="7"/>
        <v>3104009955159000</v>
      </c>
      <c r="R496" t="s">
        <v>812</v>
      </c>
    </row>
    <row r="497" spans="1:18" x14ac:dyDescent="0.25">
      <c r="A497">
        <v>4</v>
      </c>
      <c r="B497">
        <v>1415</v>
      </c>
      <c r="C497" t="s">
        <v>527</v>
      </c>
      <c r="D497">
        <v>22150</v>
      </c>
      <c r="E497" s="8">
        <v>261600999444</v>
      </c>
      <c r="F497" t="s">
        <v>487</v>
      </c>
      <c r="G497" t="s">
        <v>537</v>
      </c>
      <c r="H497" t="s">
        <v>539</v>
      </c>
      <c r="I497">
        <v>9165</v>
      </c>
      <c r="J497" t="s">
        <v>529</v>
      </c>
      <c r="K497" t="s">
        <v>531</v>
      </c>
      <c r="L497" t="s">
        <v>530</v>
      </c>
      <c r="M497" t="s">
        <v>530</v>
      </c>
      <c r="N497" t="s">
        <v>530</v>
      </c>
      <c r="O497" t="s">
        <v>531</v>
      </c>
      <c r="P497">
        <v>4</v>
      </c>
      <c r="Q497" s="8" t="str">
        <f t="shared" si="7"/>
        <v>2616009994449165</v>
      </c>
      <c r="R497" t="s">
        <v>812</v>
      </c>
    </row>
    <row r="498" spans="1:18" x14ac:dyDescent="0.25">
      <c r="A498">
        <v>7</v>
      </c>
      <c r="B498">
        <v>1415</v>
      </c>
      <c r="C498" t="s">
        <v>527</v>
      </c>
      <c r="D498">
        <v>0</v>
      </c>
      <c r="E498" s="8">
        <v>261600010000</v>
      </c>
      <c r="F498" t="s">
        <v>702</v>
      </c>
      <c r="G498" t="s">
        <v>539</v>
      </c>
      <c r="I498">
        <v>9165</v>
      </c>
      <c r="J498" t="s">
        <v>529</v>
      </c>
      <c r="K498" t="s">
        <v>531</v>
      </c>
      <c r="L498" t="s">
        <v>530</v>
      </c>
      <c r="M498" t="s">
        <v>530</v>
      </c>
      <c r="N498" t="s">
        <v>530</v>
      </c>
      <c r="O498" t="s">
        <v>531</v>
      </c>
      <c r="P498">
        <v>4</v>
      </c>
      <c r="Q498" s="8" t="str">
        <f t="shared" si="7"/>
        <v>2616000100009165</v>
      </c>
      <c r="R498" t="s">
        <v>812</v>
      </c>
    </row>
    <row r="499" spans="1:18" x14ac:dyDescent="0.25">
      <c r="A499">
        <v>4</v>
      </c>
      <c r="B499">
        <v>1415</v>
      </c>
      <c r="C499" t="s">
        <v>527</v>
      </c>
      <c r="D499">
        <v>26680</v>
      </c>
      <c r="E499" s="8">
        <v>500402229315</v>
      </c>
      <c r="F499" t="s">
        <v>356</v>
      </c>
      <c r="G499" t="s">
        <v>540</v>
      </c>
      <c r="I499">
        <v>9000</v>
      </c>
      <c r="J499" t="s">
        <v>529</v>
      </c>
      <c r="K499" t="s">
        <v>530</v>
      </c>
      <c r="L499" t="s">
        <v>530</v>
      </c>
      <c r="M499" t="s">
        <v>531</v>
      </c>
      <c r="N499" t="s">
        <v>531</v>
      </c>
      <c r="O499" t="s">
        <v>530</v>
      </c>
      <c r="P499">
        <v>1</v>
      </c>
      <c r="Q499" s="8" t="str">
        <f t="shared" si="7"/>
        <v>5004022293159000</v>
      </c>
      <c r="R499" t="s">
        <v>812</v>
      </c>
    </row>
    <row r="500" spans="1:18" x14ac:dyDescent="0.25">
      <c r="A500">
        <v>4</v>
      </c>
      <c r="B500">
        <v>1415</v>
      </c>
      <c r="C500" t="s">
        <v>527</v>
      </c>
      <c r="D500">
        <v>11460</v>
      </c>
      <c r="E500" s="8">
        <v>332000126678</v>
      </c>
      <c r="F500" t="s">
        <v>584</v>
      </c>
      <c r="G500" t="s">
        <v>585</v>
      </c>
      <c r="H500" t="s">
        <v>545</v>
      </c>
      <c r="I500">
        <v>9000</v>
      </c>
      <c r="J500" t="s">
        <v>529</v>
      </c>
      <c r="K500" t="s">
        <v>530</v>
      </c>
      <c r="L500" t="s">
        <v>530</v>
      </c>
      <c r="M500" t="s">
        <v>531</v>
      </c>
      <c r="N500" t="s">
        <v>531</v>
      </c>
      <c r="O500" t="s">
        <v>530</v>
      </c>
      <c r="P500">
        <v>1</v>
      </c>
      <c r="Q500" s="8" t="str">
        <f t="shared" si="7"/>
        <v>3320001266789000</v>
      </c>
      <c r="R500" t="s">
        <v>812</v>
      </c>
    </row>
    <row r="501" spans="1:18" x14ac:dyDescent="0.25">
      <c r="A501">
        <v>7</v>
      </c>
      <c r="B501">
        <v>1415</v>
      </c>
      <c r="C501" t="s">
        <v>527</v>
      </c>
      <c r="D501">
        <v>0</v>
      </c>
      <c r="E501" s="8">
        <v>411800010000</v>
      </c>
      <c r="F501" t="s">
        <v>657</v>
      </c>
      <c r="G501" t="s">
        <v>534</v>
      </c>
      <c r="H501" t="s">
        <v>556</v>
      </c>
      <c r="I501">
        <v>9100</v>
      </c>
      <c r="J501" t="s">
        <v>529</v>
      </c>
      <c r="K501" t="s">
        <v>531</v>
      </c>
      <c r="L501" t="s">
        <v>530</v>
      </c>
      <c r="M501" t="s">
        <v>530</v>
      </c>
      <c r="N501" t="s">
        <v>531</v>
      </c>
      <c r="O501" t="s">
        <v>530</v>
      </c>
      <c r="P501">
        <v>3</v>
      </c>
      <c r="Q501" s="8" t="str">
        <f t="shared" si="7"/>
        <v>4118000100009100</v>
      </c>
      <c r="R501" t="s">
        <v>812</v>
      </c>
    </row>
    <row r="502" spans="1:18" x14ac:dyDescent="0.25">
      <c r="A502">
        <v>4</v>
      </c>
      <c r="B502">
        <v>1415</v>
      </c>
      <c r="C502" t="s">
        <v>527</v>
      </c>
      <c r="D502">
        <v>43100</v>
      </c>
      <c r="E502" s="8">
        <v>800000056017</v>
      </c>
      <c r="F502" t="s">
        <v>347</v>
      </c>
      <c r="G502" t="s">
        <v>558</v>
      </c>
      <c r="I502">
        <v>9000</v>
      </c>
      <c r="J502" t="s">
        <v>529</v>
      </c>
      <c r="K502" t="s">
        <v>530</v>
      </c>
      <c r="L502" t="s">
        <v>530</v>
      </c>
      <c r="M502" t="s">
        <v>531</v>
      </c>
      <c r="N502" t="s">
        <v>531</v>
      </c>
      <c r="O502" t="s">
        <v>530</v>
      </c>
      <c r="P502">
        <v>1</v>
      </c>
      <c r="Q502" s="8" t="str">
        <f t="shared" si="7"/>
        <v>8000000560179000</v>
      </c>
      <c r="R502" t="s">
        <v>812</v>
      </c>
    </row>
    <row r="503" spans="1:18" x14ac:dyDescent="0.25">
      <c r="A503">
        <v>3</v>
      </c>
      <c r="B503">
        <v>1415</v>
      </c>
      <c r="C503" t="s">
        <v>527</v>
      </c>
      <c r="D503">
        <v>11800</v>
      </c>
      <c r="E503" s="8">
        <v>342700880296</v>
      </c>
      <c r="F503" t="s">
        <v>658</v>
      </c>
      <c r="G503" t="s">
        <v>538</v>
      </c>
      <c r="I503">
        <v>9100</v>
      </c>
      <c r="J503" t="s">
        <v>529</v>
      </c>
      <c r="K503" t="s">
        <v>531</v>
      </c>
      <c r="L503" t="s">
        <v>530</v>
      </c>
      <c r="M503" t="s">
        <v>530</v>
      </c>
      <c r="N503" t="s">
        <v>531</v>
      </c>
      <c r="O503" t="s">
        <v>530</v>
      </c>
      <c r="P503">
        <v>3</v>
      </c>
      <c r="Q503" s="8" t="str">
        <f t="shared" si="7"/>
        <v>3427008802969100</v>
      </c>
      <c r="R503" t="s">
        <v>812</v>
      </c>
    </row>
    <row r="504" spans="1:18" x14ac:dyDescent="0.25">
      <c r="A504">
        <v>3</v>
      </c>
      <c r="B504">
        <v>1415</v>
      </c>
      <c r="C504" t="s">
        <v>527</v>
      </c>
      <c r="D504">
        <v>11650</v>
      </c>
      <c r="E504" s="8">
        <v>662300997808</v>
      </c>
      <c r="F504" t="s">
        <v>586</v>
      </c>
      <c r="G504" t="s">
        <v>528</v>
      </c>
      <c r="I504">
        <v>9000</v>
      </c>
      <c r="J504" t="s">
        <v>529</v>
      </c>
      <c r="K504" t="s">
        <v>530</v>
      </c>
      <c r="L504" t="s">
        <v>530</v>
      </c>
      <c r="M504" t="s">
        <v>531</v>
      </c>
      <c r="N504" t="s">
        <v>531</v>
      </c>
      <c r="O504" t="s">
        <v>530</v>
      </c>
      <c r="P504">
        <v>1</v>
      </c>
      <c r="Q504" s="8" t="str">
        <f t="shared" si="7"/>
        <v>6623009978089000</v>
      </c>
      <c r="R504" t="s">
        <v>812</v>
      </c>
    </row>
    <row r="505" spans="1:18" x14ac:dyDescent="0.25">
      <c r="A505">
        <v>4</v>
      </c>
      <c r="B505">
        <v>1415</v>
      </c>
      <c r="C505" t="s">
        <v>532</v>
      </c>
      <c r="D505">
        <v>24670</v>
      </c>
      <c r="E505" s="8">
        <v>261701167030</v>
      </c>
      <c r="F505" t="s">
        <v>587</v>
      </c>
      <c r="G505" t="s">
        <v>528</v>
      </c>
      <c r="I505">
        <v>9000</v>
      </c>
      <c r="J505" t="s">
        <v>529</v>
      </c>
      <c r="K505" t="s">
        <v>530</v>
      </c>
      <c r="L505" t="s">
        <v>530</v>
      </c>
      <c r="M505" t="s">
        <v>531</v>
      </c>
      <c r="N505" t="s">
        <v>531</v>
      </c>
      <c r="O505" t="s">
        <v>530</v>
      </c>
      <c r="P505">
        <v>1</v>
      </c>
      <c r="Q505" s="8" t="str">
        <f t="shared" si="7"/>
        <v>2617011670309000</v>
      </c>
      <c r="R505" t="s">
        <v>812</v>
      </c>
    </row>
    <row r="506" spans="1:18" x14ac:dyDescent="0.25">
      <c r="A506">
        <v>4</v>
      </c>
      <c r="B506">
        <v>1415</v>
      </c>
      <c r="C506" t="s">
        <v>527</v>
      </c>
      <c r="D506">
        <v>13440</v>
      </c>
      <c r="E506" s="8">
        <v>342800996069</v>
      </c>
      <c r="F506" t="s">
        <v>588</v>
      </c>
      <c r="G506" t="s">
        <v>528</v>
      </c>
      <c r="I506">
        <v>9000</v>
      </c>
      <c r="J506" t="s">
        <v>529</v>
      </c>
      <c r="K506" t="s">
        <v>530</v>
      </c>
      <c r="L506" t="s">
        <v>530</v>
      </c>
      <c r="M506" t="s">
        <v>531</v>
      </c>
      <c r="N506" t="s">
        <v>531</v>
      </c>
      <c r="O506" t="s">
        <v>530</v>
      </c>
      <c r="P506">
        <v>1</v>
      </c>
      <c r="Q506" s="8" t="str">
        <f t="shared" si="7"/>
        <v>3428009960699000</v>
      </c>
      <c r="R506" t="s">
        <v>812</v>
      </c>
    </row>
    <row r="507" spans="1:18" x14ac:dyDescent="0.25">
      <c r="A507">
        <v>4</v>
      </c>
      <c r="B507">
        <v>1415</v>
      </c>
      <c r="C507" t="s">
        <v>527</v>
      </c>
      <c r="D507">
        <v>13440</v>
      </c>
      <c r="E507" s="8">
        <v>342800996069</v>
      </c>
      <c r="F507" t="s">
        <v>588</v>
      </c>
      <c r="G507" t="s">
        <v>528</v>
      </c>
      <c r="I507">
        <v>9100</v>
      </c>
      <c r="J507" t="s">
        <v>529</v>
      </c>
      <c r="K507" t="s">
        <v>531</v>
      </c>
      <c r="L507" t="s">
        <v>530</v>
      </c>
      <c r="M507" t="s">
        <v>530</v>
      </c>
      <c r="N507" t="s">
        <v>531</v>
      </c>
      <c r="O507" t="s">
        <v>530</v>
      </c>
      <c r="P507">
        <v>3</v>
      </c>
      <c r="Q507" s="8" t="str">
        <f t="shared" si="7"/>
        <v>3428009960699100</v>
      </c>
      <c r="R507" t="s">
        <v>812</v>
      </c>
    </row>
    <row r="508" spans="1:18" x14ac:dyDescent="0.25">
      <c r="A508">
        <v>4</v>
      </c>
      <c r="B508">
        <v>1415</v>
      </c>
      <c r="C508" t="s">
        <v>527</v>
      </c>
      <c r="D508">
        <v>13440</v>
      </c>
      <c r="E508" s="8">
        <v>342800996069</v>
      </c>
      <c r="F508" t="s">
        <v>588</v>
      </c>
      <c r="G508" t="s">
        <v>528</v>
      </c>
      <c r="I508">
        <v>9160</v>
      </c>
      <c r="J508" t="s">
        <v>529</v>
      </c>
      <c r="K508" t="s">
        <v>531</v>
      </c>
      <c r="L508" t="s">
        <v>530</v>
      </c>
      <c r="M508" t="s">
        <v>530</v>
      </c>
      <c r="N508" t="s">
        <v>530</v>
      </c>
      <c r="O508" t="s">
        <v>531</v>
      </c>
      <c r="P508">
        <v>4</v>
      </c>
      <c r="Q508" s="8" t="str">
        <f t="shared" si="7"/>
        <v>3428009960699160</v>
      </c>
      <c r="R508" t="s">
        <v>812</v>
      </c>
    </row>
    <row r="509" spans="1:18" x14ac:dyDescent="0.25">
      <c r="A509">
        <v>3</v>
      </c>
      <c r="B509">
        <v>1415</v>
      </c>
      <c r="C509" t="s">
        <v>527</v>
      </c>
      <c r="D509">
        <v>41980</v>
      </c>
      <c r="E509" s="8">
        <v>342500880004</v>
      </c>
      <c r="F509" t="s">
        <v>468</v>
      </c>
      <c r="G509" t="s">
        <v>528</v>
      </c>
      <c r="I509">
        <v>9160</v>
      </c>
      <c r="J509" t="s">
        <v>529</v>
      </c>
      <c r="K509" t="s">
        <v>531</v>
      </c>
      <c r="L509" t="s">
        <v>530</v>
      </c>
      <c r="M509" t="s">
        <v>530</v>
      </c>
      <c r="N509" t="s">
        <v>530</v>
      </c>
      <c r="O509" t="s">
        <v>531</v>
      </c>
      <c r="P509">
        <v>4</v>
      </c>
      <c r="Q509" s="8" t="str">
        <f t="shared" si="7"/>
        <v>3425008800049160</v>
      </c>
      <c r="R509" t="s">
        <v>812</v>
      </c>
    </row>
    <row r="510" spans="1:18" x14ac:dyDescent="0.25">
      <c r="A510">
        <v>3</v>
      </c>
      <c r="B510">
        <v>1415</v>
      </c>
      <c r="C510" t="s">
        <v>527</v>
      </c>
      <c r="D510">
        <v>41980</v>
      </c>
      <c r="E510" s="8">
        <v>342500880004</v>
      </c>
      <c r="F510" t="s">
        <v>468</v>
      </c>
      <c r="G510" t="s">
        <v>528</v>
      </c>
      <c r="I510">
        <v>9165</v>
      </c>
      <c r="J510" t="s">
        <v>529</v>
      </c>
      <c r="K510" t="s">
        <v>531</v>
      </c>
      <c r="L510" t="s">
        <v>530</v>
      </c>
      <c r="M510" t="s">
        <v>530</v>
      </c>
      <c r="N510" t="s">
        <v>530</v>
      </c>
      <c r="O510" t="s">
        <v>531</v>
      </c>
      <c r="P510">
        <v>4</v>
      </c>
      <c r="Q510" s="8" t="str">
        <f t="shared" si="7"/>
        <v>3425008800049165</v>
      </c>
      <c r="R510" t="s">
        <v>812</v>
      </c>
    </row>
    <row r="511" spans="1:18" x14ac:dyDescent="0.25">
      <c r="A511">
        <v>4</v>
      </c>
      <c r="B511">
        <v>1415</v>
      </c>
      <c r="C511" t="s">
        <v>527</v>
      </c>
      <c r="D511">
        <v>25620</v>
      </c>
      <c r="E511" s="8">
        <v>353100880025</v>
      </c>
      <c r="F511" t="s">
        <v>659</v>
      </c>
      <c r="G511" t="s">
        <v>542</v>
      </c>
      <c r="I511">
        <v>9100</v>
      </c>
      <c r="J511" t="s">
        <v>529</v>
      </c>
      <c r="K511" t="s">
        <v>531</v>
      </c>
      <c r="L511" t="s">
        <v>530</v>
      </c>
      <c r="M511" t="s">
        <v>530</v>
      </c>
      <c r="N511" t="s">
        <v>531</v>
      </c>
      <c r="O511" t="s">
        <v>530</v>
      </c>
      <c r="P511">
        <v>3</v>
      </c>
      <c r="Q511" s="8" t="str">
        <f t="shared" si="7"/>
        <v>3531008800259100</v>
      </c>
      <c r="R511" t="s">
        <v>812</v>
      </c>
    </row>
    <row r="512" spans="1:18" x14ac:dyDescent="0.25">
      <c r="A512">
        <v>4</v>
      </c>
      <c r="B512">
        <v>1415</v>
      </c>
      <c r="C512" t="s">
        <v>527</v>
      </c>
      <c r="D512">
        <v>20940</v>
      </c>
      <c r="E512" s="8">
        <v>310200890009</v>
      </c>
      <c r="F512" t="s">
        <v>660</v>
      </c>
      <c r="G512" t="s">
        <v>547</v>
      </c>
      <c r="H512" t="s">
        <v>556</v>
      </c>
      <c r="I512">
        <v>9100</v>
      </c>
      <c r="J512" t="s">
        <v>529</v>
      </c>
      <c r="K512" t="s">
        <v>531</v>
      </c>
      <c r="L512" t="s">
        <v>530</v>
      </c>
      <c r="M512" t="s">
        <v>530</v>
      </c>
      <c r="N512" t="s">
        <v>531</v>
      </c>
      <c r="O512" t="s">
        <v>530</v>
      </c>
      <c r="P512">
        <v>3</v>
      </c>
      <c r="Q512" s="8" t="str">
        <f t="shared" si="7"/>
        <v>3102008900099100</v>
      </c>
      <c r="R512" t="s">
        <v>812</v>
      </c>
    </row>
    <row r="513" spans="1:18" x14ac:dyDescent="0.25">
      <c r="A513">
        <v>4</v>
      </c>
      <c r="B513">
        <v>1415</v>
      </c>
      <c r="C513" t="s">
        <v>527</v>
      </c>
      <c r="D513">
        <v>20940</v>
      </c>
      <c r="E513" s="8">
        <v>310200890009</v>
      </c>
      <c r="F513" t="s">
        <v>660</v>
      </c>
      <c r="G513" t="s">
        <v>547</v>
      </c>
      <c r="H513" t="s">
        <v>556</v>
      </c>
      <c r="I513">
        <v>9160</v>
      </c>
      <c r="J513" t="s">
        <v>529</v>
      </c>
      <c r="K513" t="s">
        <v>531</v>
      </c>
      <c r="L513" t="s">
        <v>530</v>
      </c>
      <c r="M513" t="s">
        <v>530</v>
      </c>
      <c r="N513" t="s">
        <v>530</v>
      </c>
      <c r="O513" t="s">
        <v>531</v>
      </c>
      <c r="P513">
        <v>4</v>
      </c>
      <c r="Q513" s="8" t="str">
        <f t="shared" si="7"/>
        <v>3102008900099160</v>
      </c>
      <c r="R513" t="s">
        <v>812</v>
      </c>
    </row>
    <row r="514" spans="1:18" x14ac:dyDescent="0.25">
      <c r="A514">
        <v>4</v>
      </c>
      <c r="B514">
        <v>1415</v>
      </c>
      <c r="C514" t="s">
        <v>527</v>
      </c>
      <c r="D514">
        <v>29920</v>
      </c>
      <c r="E514" s="8">
        <v>331500229762</v>
      </c>
      <c r="F514" t="s">
        <v>589</v>
      </c>
      <c r="G514" t="s">
        <v>545</v>
      </c>
      <c r="H514" t="s">
        <v>538</v>
      </c>
      <c r="I514">
        <v>9000</v>
      </c>
      <c r="J514" t="s">
        <v>529</v>
      </c>
      <c r="K514" t="s">
        <v>530</v>
      </c>
      <c r="L514" t="s">
        <v>530</v>
      </c>
      <c r="M514" t="s">
        <v>531</v>
      </c>
      <c r="N514" t="s">
        <v>531</v>
      </c>
      <c r="O514" t="s">
        <v>530</v>
      </c>
      <c r="P514">
        <v>1</v>
      </c>
      <c r="Q514" s="8" t="str">
        <f t="shared" si="7"/>
        <v>3315002297629000</v>
      </c>
      <c r="R514" t="s">
        <v>812</v>
      </c>
    </row>
    <row r="515" spans="1:18" x14ac:dyDescent="0.25">
      <c r="A515">
        <v>4</v>
      </c>
      <c r="B515">
        <v>1415</v>
      </c>
      <c r="C515" t="s">
        <v>527</v>
      </c>
      <c r="D515">
        <v>29920</v>
      </c>
      <c r="E515" s="8">
        <v>331500229762</v>
      </c>
      <c r="F515" t="s">
        <v>589</v>
      </c>
      <c r="G515" t="s">
        <v>545</v>
      </c>
      <c r="H515" t="s">
        <v>538</v>
      </c>
      <c r="I515">
        <v>9100</v>
      </c>
      <c r="J515" t="s">
        <v>529</v>
      </c>
      <c r="K515" t="s">
        <v>531</v>
      </c>
      <c r="L515" t="s">
        <v>530</v>
      </c>
      <c r="M515" t="s">
        <v>530</v>
      </c>
      <c r="N515" t="s">
        <v>531</v>
      </c>
      <c r="O515" t="s">
        <v>530</v>
      </c>
      <c r="P515">
        <v>3</v>
      </c>
      <c r="Q515" s="8" t="str">
        <f t="shared" si="7"/>
        <v>3315002297629100</v>
      </c>
      <c r="R515" t="s">
        <v>812</v>
      </c>
    </row>
    <row r="516" spans="1:18" x14ac:dyDescent="0.25">
      <c r="A516">
        <v>4</v>
      </c>
      <c r="B516">
        <v>1415</v>
      </c>
      <c r="C516" t="s">
        <v>527</v>
      </c>
      <c r="D516">
        <v>28250</v>
      </c>
      <c r="E516" s="8">
        <v>342500998958</v>
      </c>
      <c r="F516" t="s">
        <v>383</v>
      </c>
      <c r="G516" t="s">
        <v>534</v>
      </c>
      <c r="I516">
        <v>9000</v>
      </c>
      <c r="J516" t="s">
        <v>529</v>
      </c>
      <c r="K516" t="s">
        <v>530</v>
      </c>
      <c r="L516" t="s">
        <v>530</v>
      </c>
      <c r="M516" t="s">
        <v>531</v>
      </c>
      <c r="N516" t="s">
        <v>531</v>
      </c>
      <c r="O516" t="s">
        <v>530</v>
      </c>
      <c r="P516">
        <v>1</v>
      </c>
      <c r="Q516" s="8" t="str">
        <f t="shared" ref="Q516:Q579" si="8">CONCATENATE(E516,I516)</f>
        <v>3425009989589000</v>
      </c>
      <c r="R516" t="s">
        <v>812</v>
      </c>
    </row>
    <row r="517" spans="1:18" x14ac:dyDescent="0.25">
      <c r="A517">
        <v>4</v>
      </c>
      <c r="B517">
        <v>1415</v>
      </c>
      <c r="C517" t="s">
        <v>527</v>
      </c>
      <c r="D517">
        <v>28250</v>
      </c>
      <c r="E517" s="8">
        <v>342500998958</v>
      </c>
      <c r="F517" t="s">
        <v>383</v>
      </c>
      <c r="G517" t="s">
        <v>534</v>
      </c>
      <c r="I517">
        <v>9100</v>
      </c>
      <c r="J517" t="s">
        <v>529</v>
      </c>
      <c r="K517" t="s">
        <v>531</v>
      </c>
      <c r="L517" t="s">
        <v>530</v>
      </c>
      <c r="M517" t="s">
        <v>530</v>
      </c>
      <c r="N517" t="s">
        <v>531</v>
      </c>
      <c r="O517" t="s">
        <v>530</v>
      </c>
      <c r="P517">
        <v>3</v>
      </c>
      <c r="Q517" s="8" t="str">
        <f t="shared" si="8"/>
        <v>3425009989589100</v>
      </c>
      <c r="R517" t="s">
        <v>812</v>
      </c>
    </row>
    <row r="518" spans="1:18" x14ac:dyDescent="0.25">
      <c r="A518">
        <v>4</v>
      </c>
      <c r="B518">
        <v>1415</v>
      </c>
      <c r="C518" t="s">
        <v>527</v>
      </c>
      <c r="D518">
        <v>28250</v>
      </c>
      <c r="E518" s="8">
        <v>342500998958</v>
      </c>
      <c r="F518" t="s">
        <v>383</v>
      </c>
      <c r="G518" t="s">
        <v>534</v>
      </c>
      <c r="I518">
        <v>9160</v>
      </c>
      <c r="J518" t="s">
        <v>529</v>
      </c>
      <c r="K518" t="s">
        <v>531</v>
      </c>
      <c r="L518" t="s">
        <v>530</v>
      </c>
      <c r="M518" t="s">
        <v>530</v>
      </c>
      <c r="N518" t="s">
        <v>530</v>
      </c>
      <c r="O518" t="s">
        <v>531</v>
      </c>
      <c r="P518">
        <v>4</v>
      </c>
      <c r="Q518" s="8" t="str">
        <f t="shared" si="8"/>
        <v>3425009989589160</v>
      </c>
      <c r="R518" t="s">
        <v>812</v>
      </c>
    </row>
    <row r="519" spans="1:18" x14ac:dyDescent="0.25">
      <c r="A519">
        <v>4</v>
      </c>
      <c r="B519">
        <v>1415</v>
      </c>
      <c r="C519" t="s">
        <v>527</v>
      </c>
      <c r="D519">
        <v>13500</v>
      </c>
      <c r="E519" s="8">
        <v>342400880025</v>
      </c>
      <c r="F519" t="s">
        <v>471</v>
      </c>
      <c r="G519" t="s">
        <v>558</v>
      </c>
      <c r="H519" t="s">
        <v>562</v>
      </c>
      <c r="I519">
        <v>9100</v>
      </c>
      <c r="J519" t="s">
        <v>529</v>
      </c>
      <c r="K519" t="s">
        <v>531</v>
      </c>
      <c r="L519" t="s">
        <v>530</v>
      </c>
      <c r="M519" t="s">
        <v>530</v>
      </c>
      <c r="N519" t="s">
        <v>531</v>
      </c>
      <c r="O519" t="s">
        <v>530</v>
      </c>
      <c r="P519">
        <v>3</v>
      </c>
      <c r="Q519" s="8" t="str">
        <f t="shared" si="8"/>
        <v>3424008800259100</v>
      </c>
      <c r="R519" t="s">
        <v>812</v>
      </c>
    </row>
    <row r="520" spans="1:18" x14ac:dyDescent="0.25">
      <c r="A520">
        <v>4</v>
      </c>
      <c r="B520">
        <v>1415</v>
      </c>
      <c r="C520" t="s">
        <v>527</v>
      </c>
      <c r="D520">
        <v>13500</v>
      </c>
      <c r="E520" s="8">
        <v>342400880025</v>
      </c>
      <c r="F520" t="s">
        <v>471</v>
      </c>
      <c r="G520" t="s">
        <v>558</v>
      </c>
      <c r="H520" t="s">
        <v>562</v>
      </c>
      <c r="I520">
        <v>9115</v>
      </c>
      <c r="J520" t="s">
        <v>529</v>
      </c>
      <c r="K520" t="s">
        <v>531</v>
      </c>
      <c r="L520" t="s">
        <v>530</v>
      </c>
      <c r="M520" t="s">
        <v>530</v>
      </c>
      <c r="N520" t="s">
        <v>531</v>
      </c>
      <c r="O520" t="s">
        <v>530</v>
      </c>
      <c r="P520">
        <v>3</v>
      </c>
      <c r="Q520" s="8" t="str">
        <f t="shared" si="8"/>
        <v>3424008800259115</v>
      </c>
      <c r="R520" t="s">
        <v>812</v>
      </c>
    </row>
    <row r="521" spans="1:18" x14ac:dyDescent="0.25">
      <c r="A521">
        <v>4</v>
      </c>
      <c r="B521">
        <v>1415</v>
      </c>
      <c r="C521" t="s">
        <v>527</v>
      </c>
      <c r="D521">
        <v>13500</v>
      </c>
      <c r="E521" s="8">
        <v>342400880025</v>
      </c>
      <c r="F521" t="s">
        <v>471</v>
      </c>
      <c r="G521" t="s">
        <v>558</v>
      </c>
      <c r="H521" t="s">
        <v>562</v>
      </c>
      <c r="I521">
        <v>9160</v>
      </c>
      <c r="J521" t="s">
        <v>529</v>
      </c>
      <c r="K521" t="s">
        <v>531</v>
      </c>
      <c r="L521" t="s">
        <v>530</v>
      </c>
      <c r="M521" t="s">
        <v>530</v>
      </c>
      <c r="N521" t="s">
        <v>530</v>
      </c>
      <c r="O521" t="s">
        <v>531</v>
      </c>
      <c r="P521">
        <v>4</v>
      </c>
      <c r="Q521" s="8" t="str">
        <f t="shared" si="8"/>
        <v>3424008800259160</v>
      </c>
      <c r="R521" t="s">
        <v>812</v>
      </c>
    </row>
    <row r="522" spans="1:18" x14ac:dyDescent="0.25">
      <c r="A522">
        <v>7</v>
      </c>
      <c r="B522">
        <v>1415</v>
      </c>
      <c r="C522" t="s">
        <v>527</v>
      </c>
      <c r="D522">
        <v>0</v>
      </c>
      <c r="E522" s="8">
        <v>580413030000</v>
      </c>
      <c r="F522" t="s">
        <v>661</v>
      </c>
      <c r="G522" t="s">
        <v>571</v>
      </c>
      <c r="I522">
        <v>9115</v>
      </c>
      <c r="J522" t="s">
        <v>529</v>
      </c>
      <c r="K522" t="s">
        <v>531</v>
      </c>
      <c r="L522" t="s">
        <v>530</v>
      </c>
      <c r="M522" t="s">
        <v>530</v>
      </c>
      <c r="N522" t="s">
        <v>531</v>
      </c>
      <c r="O522" t="s">
        <v>530</v>
      </c>
      <c r="P522">
        <v>3</v>
      </c>
      <c r="Q522" s="8" t="str">
        <f t="shared" si="8"/>
        <v>5804130300009115</v>
      </c>
      <c r="R522" t="s">
        <v>812</v>
      </c>
    </row>
    <row r="523" spans="1:18" x14ac:dyDescent="0.25">
      <c r="A523">
        <v>7</v>
      </c>
      <c r="B523">
        <v>1415</v>
      </c>
      <c r="C523" t="s">
        <v>527</v>
      </c>
      <c r="D523">
        <v>0</v>
      </c>
      <c r="E523" s="8">
        <v>580413030000</v>
      </c>
      <c r="F523" t="s">
        <v>661</v>
      </c>
      <c r="G523" t="s">
        <v>571</v>
      </c>
      <c r="I523">
        <v>9165</v>
      </c>
      <c r="J523" t="s">
        <v>529</v>
      </c>
      <c r="K523" t="s">
        <v>531</v>
      </c>
      <c r="L523" t="s">
        <v>530</v>
      </c>
      <c r="M523" t="s">
        <v>530</v>
      </c>
      <c r="N523" t="s">
        <v>530</v>
      </c>
      <c r="O523" t="s">
        <v>531</v>
      </c>
      <c r="P523">
        <v>4</v>
      </c>
      <c r="Q523" s="8" t="str">
        <f t="shared" si="8"/>
        <v>5804130300009165</v>
      </c>
      <c r="R523" t="s">
        <v>812</v>
      </c>
    </row>
    <row r="524" spans="1:18" x14ac:dyDescent="0.25">
      <c r="A524">
        <v>3</v>
      </c>
      <c r="B524">
        <v>1415</v>
      </c>
      <c r="C524" t="s">
        <v>527</v>
      </c>
      <c r="D524">
        <v>30060</v>
      </c>
      <c r="E524" s="8">
        <v>461300880003</v>
      </c>
      <c r="F524" t="s">
        <v>459</v>
      </c>
      <c r="G524" t="s">
        <v>534</v>
      </c>
      <c r="I524">
        <v>9160</v>
      </c>
      <c r="J524" t="s">
        <v>529</v>
      </c>
      <c r="K524" t="s">
        <v>531</v>
      </c>
      <c r="L524" t="s">
        <v>530</v>
      </c>
      <c r="M524" t="s">
        <v>530</v>
      </c>
      <c r="N524" t="s">
        <v>530</v>
      </c>
      <c r="O524" t="s">
        <v>531</v>
      </c>
      <c r="P524">
        <v>4</v>
      </c>
      <c r="Q524" s="8" t="str">
        <f t="shared" si="8"/>
        <v>4613008800039160</v>
      </c>
      <c r="R524" t="s">
        <v>812</v>
      </c>
    </row>
    <row r="525" spans="1:18" x14ac:dyDescent="0.25">
      <c r="A525">
        <v>3</v>
      </c>
      <c r="B525">
        <v>1415</v>
      </c>
      <c r="C525" t="s">
        <v>527</v>
      </c>
      <c r="D525">
        <v>30060</v>
      </c>
      <c r="E525" s="8">
        <v>461300880003</v>
      </c>
      <c r="F525" t="s">
        <v>459</v>
      </c>
      <c r="G525" t="s">
        <v>534</v>
      </c>
      <c r="I525">
        <v>9165</v>
      </c>
      <c r="J525" t="s">
        <v>529</v>
      </c>
      <c r="K525" t="s">
        <v>531</v>
      </c>
      <c r="L525" t="s">
        <v>530</v>
      </c>
      <c r="M525" t="s">
        <v>530</v>
      </c>
      <c r="N525" t="s">
        <v>530</v>
      </c>
      <c r="O525" t="s">
        <v>531</v>
      </c>
      <c r="P525">
        <v>4</v>
      </c>
      <c r="Q525" s="8" t="str">
        <f t="shared" si="8"/>
        <v>4613008800039165</v>
      </c>
      <c r="R525" t="s">
        <v>812</v>
      </c>
    </row>
    <row r="526" spans="1:18" x14ac:dyDescent="0.25">
      <c r="A526">
        <v>3</v>
      </c>
      <c r="B526">
        <v>1415</v>
      </c>
      <c r="C526" t="s">
        <v>527</v>
      </c>
      <c r="D526">
        <v>44880</v>
      </c>
      <c r="E526" s="8">
        <v>800000059232</v>
      </c>
      <c r="F526" t="s">
        <v>703</v>
      </c>
      <c r="G526" t="s">
        <v>571</v>
      </c>
      <c r="I526">
        <v>9160</v>
      </c>
      <c r="J526" t="s">
        <v>529</v>
      </c>
      <c r="K526" t="s">
        <v>531</v>
      </c>
      <c r="L526" t="s">
        <v>530</v>
      </c>
      <c r="M526" t="s">
        <v>530</v>
      </c>
      <c r="N526" t="s">
        <v>530</v>
      </c>
      <c r="O526" t="s">
        <v>531</v>
      </c>
      <c r="P526">
        <v>4</v>
      </c>
      <c r="Q526" s="8" t="str">
        <f t="shared" si="8"/>
        <v>8000000592329160</v>
      </c>
      <c r="R526" t="s">
        <v>812</v>
      </c>
    </row>
    <row r="527" spans="1:18" x14ac:dyDescent="0.25">
      <c r="A527">
        <v>4</v>
      </c>
      <c r="B527">
        <v>1415</v>
      </c>
      <c r="C527" t="s">
        <v>527</v>
      </c>
      <c r="D527">
        <v>22710</v>
      </c>
      <c r="E527" s="8">
        <v>471101997806</v>
      </c>
      <c r="F527" t="s">
        <v>373</v>
      </c>
      <c r="G527" t="s">
        <v>571</v>
      </c>
      <c r="I527">
        <v>9000</v>
      </c>
      <c r="J527" t="s">
        <v>529</v>
      </c>
      <c r="K527" t="s">
        <v>530</v>
      </c>
      <c r="L527" t="s">
        <v>530</v>
      </c>
      <c r="M527" t="s">
        <v>531</v>
      </c>
      <c r="N527" t="s">
        <v>531</v>
      </c>
      <c r="O527" t="s">
        <v>530</v>
      </c>
      <c r="P527">
        <v>1</v>
      </c>
      <c r="Q527" s="8" t="str">
        <f t="shared" si="8"/>
        <v>4711019978069000</v>
      </c>
      <c r="R527" t="s">
        <v>812</v>
      </c>
    </row>
    <row r="528" spans="1:18" x14ac:dyDescent="0.25">
      <c r="A528">
        <v>4</v>
      </c>
      <c r="B528">
        <v>1415</v>
      </c>
      <c r="C528" t="s">
        <v>527</v>
      </c>
      <c r="D528">
        <v>22710</v>
      </c>
      <c r="E528" s="8">
        <v>471101997806</v>
      </c>
      <c r="F528" t="s">
        <v>373</v>
      </c>
      <c r="G528" t="s">
        <v>571</v>
      </c>
      <c r="I528">
        <v>9160</v>
      </c>
      <c r="J528" t="s">
        <v>529</v>
      </c>
      <c r="K528" t="s">
        <v>531</v>
      </c>
      <c r="L528" t="s">
        <v>530</v>
      </c>
      <c r="M528" t="s">
        <v>530</v>
      </c>
      <c r="N528" t="s">
        <v>530</v>
      </c>
      <c r="O528" t="s">
        <v>531</v>
      </c>
      <c r="P528">
        <v>4</v>
      </c>
      <c r="Q528" s="8" t="str">
        <f t="shared" si="8"/>
        <v>4711019978069160</v>
      </c>
      <c r="R528" t="s">
        <v>812</v>
      </c>
    </row>
    <row r="529" spans="1:18" x14ac:dyDescent="0.25">
      <c r="A529">
        <v>4</v>
      </c>
      <c r="B529">
        <v>1415</v>
      </c>
      <c r="C529" t="s">
        <v>527</v>
      </c>
      <c r="D529">
        <v>14350</v>
      </c>
      <c r="E529" s="8">
        <v>10100115658</v>
      </c>
      <c r="F529" t="s">
        <v>351</v>
      </c>
      <c r="G529" t="s">
        <v>563</v>
      </c>
      <c r="I529">
        <v>9001</v>
      </c>
      <c r="J529" t="s">
        <v>529</v>
      </c>
      <c r="K529" t="s">
        <v>530</v>
      </c>
      <c r="L529" t="s">
        <v>530</v>
      </c>
      <c r="M529" t="s">
        <v>531</v>
      </c>
      <c r="N529" t="s">
        <v>531</v>
      </c>
      <c r="O529" t="s">
        <v>530</v>
      </c>
      <c r="P529">
        <v>1</v>
      </c>
      <c r="Q529" s="8" t="str">
        <f t="shared" si="8"/>
        <v>101001156589001</v>
      </c>
      <c r="R529" t="s">
        <v>812</v>
      </c>
    </row>
    <row r="530" spans="1:18" x14ac:dyDescent="0.25">
      <c r="A530">
        <v>4</v>
      </c>
      <c r="B530">
        <v>1415</v>
      </c>
      <c r="C530" t="s">
        <v>527</v>
      </c>
      <c r="D530">
        <v>14350</v>
      </c>
      <c r="E530" s="8">
        <v>10100115658</v>
      </c>
      <c r="F530" t="s">
        <v>351</v>
      </c>
      <c r="G530" t="s">
        <v>563</v>
      </c>
      <c r="I530">
        <v>9160</v>
      </c>
      <c r="J530" t="s">
        <v>529</v>
      </c>
      <c r="K530" t="s">
        <v>531</v>
      </c>
      <c r="L530" t="s">
        <v>530</v>
      </c>
      <c r="M530" t="s">
        <v>530</v>
      </c>
      <c r="N530" t="s">
        <v>530</v>
      </c>
      <c r="O530" t="s">
        <v>531</v>
      </c>
      <c r="P530">
        <v>4</v>
      </c>
      <c r="Q530" s="8" t="str">
        <f t="shared" si="8"/>
        <v>101001156589160</v>
      </c>
      <c r="R530" t="s">
        <v>812</v>
      </c>
    </row>
    <row r="531" spans="1:18" x14ac:dyDescent="0.25">
      <c r="A531">
        <v>4</v>
      </c>
      <c r="B531">
        <v>1415</v>
      </c>
      <c r="C531" t="s">
        <v>527</v>
      </c>
      <c r="D531">
        <v>14360</v>
      </c>
      <c r="E531" s="8">
        <v>10100997791</v>
      </c>
      <c r="F531" t="s">
        <v>590</v>
      </c>
      <c r="G531" t="s">
        <v>563</v>
      </c>
      <c r="I531">
        <v>9000</v>
      </c>
      <c r="J531" t="s">
        <v>529</v>
      </c>
      <c r="K531" t="s">
        <v>530</v>
      </c>
      <c r="L531" t="s">
        <v>530</v>
      </c>
      <c r="M531" t="s">
        <v>531</v>
      </c>
      <c r="N531" t="s">
        <v>531</v>
      </c>
      <c r="O531" t="s">
        <v>530</v>
      </c>
      <c r="P531">
        <v>1</v>
      </c>
      <c r="Q531" s="8" t="str">
        <f t="shared" si="8"/>
        <v>101009977919000</v>
      </c>
      <c r="R531" t="s">
        <v>812</v>
      </c>
    </row>
    <row r="532" spans="1:18" x14ac:dyDescent="0.25">
      <c r="A532">
        <v>4</v>
      </c>
      <c r="B532">
        <v>1415</v>
      </c>
      <c r="C532" t="s">
        <v>527</v>
      </c>
      <c r="D532">
        <v>22270</v>
      </c>
      <c r="E532" s="8">
        <v>342800999245</v>
      </c>
      <c r="F532" t="s">
        <v>591</v>
      </c>
      <c r="G532" t="s">
        <v>563</v>
      </c>
      <c r="I532">
        <v>9001</v>
      </c>
      <c r="J532" t="s">
        <v>529</v>
      </c>
      <c r="K532" t="s">
        <v>530</v>
      </c>
      <c r="L532" t="s">
        <v>530</v>
      </c>
      <c r="M532" t="s">
        <v>531</v>
      </c>
      <c r="N532" t="s">
        <v>531</v>
      </c>
      <c r="O532" t="s">
        <v>530</v>
      </c>
      <c r="P532">
        <v>1</v>
      </c>
      <c r="Q532" s="8" t="str">
        <f t="shared" si="8"/>
        <v>3428009992459001</v>
      </c>
      <c r="R532" t="s">
        <v>812</v>
      </c>
    </row>
    <row r="533" spans="1:18" x14ac:dyDescent="0.25">
      <c r="A533">
        <v>4</v>
      </c>
      <c r="B533">
        <v>1415</v>
      </c>
      <c r="C533" t="s">
        <v>527</v>
      </c>
      <c r="D533">
        <v>13580</v>
      </c>
      <c r="E533" s="8">
        <v>10623995677</v>
      </c>
      <c r="F533" t="s">
        <v>417</v>
      </c>
      <c r="G533" t="s">
        <v>536</v>
      </c>
      <c r="I533">
        <v>9001</v>
      </c>
      <c r="J533" t="s">
        <v>529</v>
      </c>
      <c r="K533" t="s">
        <v>530</v>
      </c>
      <c r="L533" t="s">
        <v>530</v>
      </c>
      <c r="M533" t="s">
        <v>531</v>
      </c>
      <c r="N533" t="s">
        <v>531</v>
      </c>
      <c r="O533" t="s">
        <v>530</v>
      </c>
      <c r="P533">
        <v>1</v>
      </c>
      <c r="Q533" s="8" t="str">
        <f t="shared" si="8"/>
        <v>106239956779001</v>
      </c>
      <c r="R533" t="s">
        <v>812</v>
      </c>
    </row>
    <row r="534" spans="1:18" x14ac:dyDescent="0.25">
      <c r="A534">
        <v>4</v>
      </c>
      <c r="B534">
        <v>1415</v>
      </c>
      <c r="C534" t="s">
        <v>532</v>
      </c>
      <c r="D534">
        <v>22280</v>
      </c>
      <c r="E534" s="8">
        <v>500301145260</v>
      </c>
      <c r="F534" t="s">
        <v>353</v>
      </c>
      <c r="G534" t="s">
        <v>547</v>
      </c>
      <c r="H534" t="s">
        <v>571</v>
      </c>
      <c r="I534">
        <v>9000</v>
      </c>
      <c r="J534" t="s">
        <v>529</v>
      </c>
      <c r="K534" t="s">
        <v>530</v>
      </c>
      <c r="L534" t="s">
        <v>530</v>
      </c>
      <c r="M534" t="s">
        <v>531</v>
      </c>
      <c r="N534" t="s">
        <v>531</v>
      </c>
      <c r="O534" t="s">
        <v>530</v>
      </c>
      <c r="P534">
        <v>1</v>
      </c>
      <c r="Q534" s="8" t="str">
        <f t="shared" si="8"/>
        <v>5003011452609000</v>
      </c>
      <c r="R534" t="s">
        <v>812</v>
      </c>
    </row>
    <row r="535" spans="1:18" x14ac:dyDescent="0.25">
      <c r="A535">
        <v>4</v>
      </c>
      <c r="B535">
        <v>1415</v>
      </c>
      <c r="C535" t="s">
        <v>532</v>
      </c>
      <c r="D535">
        <v>22280</v>
      </c>
      <c r="E535" s="8">
        <v>500301145260</v>
      </c>
      <c r="F535" t="s">
        <v>353</v>
      </c>
      <c r="G535" t="s">
        <v>547</v>
      </c>
      <c r="H535" t="s">
        <v>571</v>
      </c>
      <c r="I535">
        <v>9101</v>
      </c>
      <c r="J535" t="s">
        <v>529</v>
      </c>
      <c r="K535" t="s">
        <v>531</v>
      </c>
      <c r="L535" t="s">
        <v>530</v>
      </c>
      <c r="M535" t="s">
        <v>530</v>
      </c>
      <c r="N535" t="s">
        <v>531</v>
      </c>
      <c r="O535" t="s">
        <v>530</v>
      </c>
      <c r="P535">
        <v>3</v>
      </c>
      <c r="Q535" s="8" t="str">
        <f t="shared" si="8"/>
        <v>5003011452609101</v>
      </c>
      <c r="R535" t="s">
        <v>812</v>
      </c>
    </row>
    <row r="536" spans="1:18" x14ac:dyDescent="0.25">
      <c r="A536">
        <v>4</v>
      </c>
      <c r="B536">
        <v>1415</v>
      </c>
      <c r="C536" t="s">
        <v>532</v>
      </c>
      <c r="D536">
        <v>22280</v>
      </c>
      <c r="E536" s="8">
        <v>500301145260</v>
      </c>
      <c r="F536" t="s">
        <v>353</v>
      </c>
      <c r="G536" t="s">
        <v>547</v>
      </c>
      <c r="H536" t="s">
        <v>571</v>
      </c>
      <c r="I536">
        <v>9160</v>
      </c>
      <c r="J536" t="s">
        <v>529</v>
      </c>
      <c r="K536" t="s">
        <v>531</v>
      </c>
      <c r="L536" t="s">
        <v>530</v>
      </c>
      <c r="M536" t="s">
        <v>530</v>
      </c>
      <c r="N536" t="s">
        <v>530</v>
      </c>
      <c r="O536" t="s">
        <v>531</v>
      </c>
      <c r="P536">
        <v>4</v>
      </c>
      <c r="Q536" s="8" t="str">
        <f t="shared" si="8"/>
        <v>5003011452609160</v>
      </c>
      <c r="R536" t="s">
        <v>812</v>
      </c>
    </row>
    <row r="537" spans="1:18" x14ac:dyDescent="0.25">
      <c r="A537">
        <v>4</v>
      </c>
      <c r="B537">
        <v>1415</v>
      </c>
      <c r="C537" t="s">
        <v>527</v>
      </c>
      <c r="D537">
        <v>85170</v>
      </c>
      <c r="E537" s="8">
        <v>131500880144</v>
      </c>
      <c r="F537" t="s">
        <v>662</v>
      </c>
      <c r="G537" t="s">
        <v>558</v>
      </c>
      <c r="I537">
        <v>9100</v>
      </c>
      <c r="J537" t="s">
        <v>529</v>
      </c>
      <c r="K537" t="s">
        <v>531</v>
      </c>
      <c r="L537" t="s">
        <v>530</v>
      </c>
      <c r="M537" t="s">
        <v>530</v>
      </c>
      <c r="N537" t="s">
        <v>531</v>
      </c>
      <c r="O537" t="s">
        <v>530</v>
      </c>
      <c r="P537">
        <v>3</v>
      </c>
      <c r="Q537" s="8" t="str">
        <f t="shared" si="8"/>
        <v>1315008801449100</v>
      </c>
      <c r="R537" t="s">
        <v>812</v>
      </c>
    </row>
    <row r="538" spans="1:18" x14ac:dyDescent="0.25">
      <c r="A538">
        <v>4</v>
      </c>
      <c r="B538">
        <v>1415</v>
      </c>
      <c r="C538" t="s">
        <v>527</v>
      </c>
      <c r="D538">
        <v>85170</v>
      </c>
      <c r="E538" s="8">
        <v>131500880144</v>
      </c>
      <c r="F538" t="s">
        <v>662</v>
      </c>
      <c r="G538" t="s">
        <v>558</v>
      </c>
      <c r="I538">
        <v>9101</v>
      </c>
      <c r="J538" t="s">
        <v>529</v>
      </c>
      <c r="K538" t="s">
        <v>531</v>
      </c>
      <c r="L538" t="s">
        <v>530</v>
      </c>
      <c r="M538" t="s">
        <v>530</v>
      </c>
      <c r="N538" t="s">
        <v>531</v>
      </c>
      <c r="O538" t="s">
        <v>530</v>
      </c>
      <c r="P538">
        <v>3</v>
      </c>
      <c r="Q538" s="8" t="str">
        <f t="shared" si="8"/>
        <v>1315008801449101</v>
      </c>
      <c r="R538" t="s">
        <v>812</v>
      </c>
    </row>
    <row r="539" spans="1:18" x14ac:dyDescent="0.25">
      <c r="A539">
        <v>4</v>
      </c>
      <c r="B539">
        <v>1415</v>
      </c>
      <c r="C539" t="s">
        <v>527</v>
      </c>
      <c r="D539">
        <v>85170</v>
      </c>
      <c r="E539" s="8">
        <v>131500880144</v>
      </c>
      <c r="F539" t="s">
        <v>662</v>
      </c>
      <c r="G539" t="s">
        <v>558</v>
      </c>
      <c r="I539">
        <v>9115</v>
      </c>
      <c r="J539" t="s">
        <v>529</v>
      </c>
      <c r="K539" t="s">
        <v>531</v>
      </c>
      <c r="L539" t="s">
        <v>530</v>
      </c>
      <c r="M539" t="s">
        <v>530</v>
      </c>
      <c r="N539" t="s">
        <v>531</v>
      </c>
      <c r="O539" t="s">
        <v>530</v>
      </c>
      <c r="P539">
        <v>3</v>
      </c>
      <c r="Q539" s="8" t="str">
        <f t="shared" si="8"/>
        <v>1315008801449115</v>
      </c>
      <c r="R539" t="s">
        <v>812</v>
      </c>
    </row>
    <row r="540" spans="1:18" x14ac:dyDescent="0.25">
      <c r="A540">
        <v>4</v>
      </c>
      <c r="B540">
        <v>1415</v>
      </c>
      <c r="C540" t="s">
        <v>527</v>
      </c>
      <c r="D540">
        <v>85170</v>
      </c>
      <c r="E540" s="8">
        <v>131500880144</v>
      </c>
      <c r="F540" t="s">
        <v>662</v>
      </c>
      <c r="G540" t="s">
        <v>558</v>
      </c>
      <c r="I540">
        <v>9165</v>
      </c>
      <c r="J540" t="s">
        <v>529</v>
      </c>
      <c r="K540" t="s">
        <v>531</v>
      </c>
      <c r="L540" t="s">
        <v>530</v>
      </c>
      <c r="M540" t="s">
        <v>530</v>
      </c>
      <c r="N540" t="s">
        <v>530</v>
      </c>
      <c r="O540" t="s">
        <v>531</v>
      </c>
      <c r="P540">
        <v>4</v>
      </c>
      <c r="Q540" s="8" t="str">
        <f t="shared" si="8"/>
        <v>1315008801449165</v>
      </c>
      <c r="R540" t="s">
        <v>812</v>
      </c>
    </row>
    <row r="541" spans="1:18" x14ac:dyDescent="0.25">
      <c r="A541">
        <v>4</v>
      </c>
      <c r="B541">
        <v>1415</v>
      </c>
      <c r="C541" t="s">
        <v>532</v>
      </c>
      <c r="D541">
        <v>13610</v>
      </c>
      <c r="E541" s="8">
        <v>342600880146</v>
      </c>
      <c r="F541" t="s">
        <v>663</v>
      </c>
      <c r="G541" t="s">
        <v>538</v>
      </c>
      <c r="I541">
        <v>9100</v>
      </c>
      <c r="J541" t="s">
        <v>529</v>
      </c>
      <c r="K541" t="s">
        <v>531</v>
      </c>
      <c r="L541" t="s">
        <v>530</v>
      </c>
      <c r="M541" t="s">
        <v>530</v>
      </c>
      <c r="N541" t="s">
        <v>531</v>
      </c>
      <c r="O541" t="s">
        <v>530</v>
      </c>
      <c r="P541">
        <v>3</v>
      </c>
      <c r="Q541" s="8" t="str">
        <f t="shared" si="8"/>
        <v>3426008801469100</v>
      </c>
      <c r="R541" t="s">
        <v>812</v>
      </c>
    </row>
    <row r="542" spans="1:18" x14ac:dyDescent="0.25">
      <c r="A542">
        <v>4</v>
      </c>
      <c r="B542">
        <v>1415</v>
      </c>
      <c r="C542" t="s">
        <v>532</v>
      </c>
      <c r="D542">
        <v>13610</v>
      </c>
      <c r="E542" s="8">
        <v>342600880146</v>
      </c>
      <c r="F542" t="s">
        <v>663</v>
      </c>
      <c r="G542" t="s">
        <v>538</v>
      </c>
      <c r="I542">
        <v>9160</v>
      </c>
      <c r="J542" t="s">
        <v>529</v>
      </c>
      <c r="K542" t="s">
        <v>531</v>
      </c>
      <c r="L542" t="s">
        <v>530</v>
      </c>
      <c r="M542" t="s">
        <v>530</v>
      </c>
      <c r="N542" t="s">
        <v>530</v>
      </c>
      <c r="O542" t="s">
        <v>531</v>
      </c>
      <c r="P542">
        <v>4</v>
      </c>
      <c r="Q542" s="8" t="str">
        <f t="shared" si="8"/>
        <v>3426008801469160</v>
      </c>
      <c r="R542" t="s">
        <v>812</v>
      </c>
    </row>
    <row r="543" spans="1:18" x14ac:dyDescent="0.25">
      <c r="A543">
        <v>4</v>
      </c>
      <c r="B543">
        <v>1415</v>
      </c>
      <c r="C543" t="s">
        <v>527</v>
      </c>
      <c r="D543">
        <v>13630</v>
      </c>
      <c r="E543" s="8">
        <v>140600999087</v>
      </c>
      <c r="F543" t="s">
        <v>413</v>
      </c>
      <c r="G543" t="s">
        <v>545</v>
      </c>
      <c r="H543" t="s">
        <v>538</v>
      </c>
      <c r="I543">
        <v>9000</v>
      </c>
      <c r="J543" t="s">
        <v>529</v>
      </c>
      <c r="K543" t="s">
        <v>530</v>
      </c>
      <c r="L543" t="s">
        <v>530</v>
      </c>
      <c r="M543" t="s">
        <v>531</v>
      </c>
      <c r="N543" t="s">
        <v>531</v>
      </c>
      <c r="O543" t="s">
        <v>530</v>
      </c>
      <c r="P543">
        <v>1</v>
      </c>
      <c r="Q543" s="8" t="str">
        <f t="shared" si="8"/>
        <v>1406009990879000</v>
      </c>
      <c r="R543" t="s">
        <v>812</v>
      </c>
    </row>
    <row r="544" spans="1:18" x14ac:dyDescent="0.25">
      <c r="A544">
        <v>4</v>
      </c>
      <c r="B544">
        <v>1415</v>
      </c>
      <c r="C544" t="s">
        <v>527</v>
      </c>
      <c r="D544">
        <v>26720</v>
      </c>
      <c r="E544" s="8">
        <v>310200880023</v>
      </c>
      <c r="F544" t="s">
        <v>704</v>
      </c>
      <c r="G544" t="s">
        <v>538</v>
      </c>
      <c r="I544">
        <v>9160</v>
      </c>
      <c r="J544" t="s">
        <v>529</v>
      </c>
      <c r="K544" t="s">
        <v>531</v>
      </c>
      <c r="L544" t="s">
        <v>530</v>
      </c>
      <c r="M544" t="s">
        <v>530</v>
      </c>
      <c r="N544" t="s">
        <v>530</v>
      </c>
      <c r="O544" t="s">
        <v>531</v>
      </c>
      <c r="P544">
        <v>4</v>
      </c>
      <c r="Q544" s="8" t="str">
        <f t="shared" si="8"/>
        <v>3102008800239160</v>
      </c>
      <c r="R544" t="s">
        <v>812</v>
      </c>
    </row>
    <row r="545" spans="1:18" x14ac:dyDescent="0.25">
      <c r="A545">
        <v>4</v>
      </c>
      <c r="B545">
        <v>1415</v>
      </c>
      <c r="C545" t="s">
        <v>527</v>
      </c>
      <c r="D545">
        <v>70770</v>
      </c>
      <c r="E545" s="8">
        <v>353100888208</v>
      </c>
      <c r="F545" t="s">
        <v>705</v>
      </c>
      <c r="G545" t="s">
        <v>537</v>
      </c>
      <c r="H545" t="s">
        <v>545</v>
      </c>
      <c r="I545">
        <v>9160</v>
      </c>
      <c r="J545" t="s">
        <v>529</v>
      </c>
      <c r="K545" t="s">
        <v>531</v>
      </c>
      <c r="L545" t="s">
        <v>530</v>
      </c>
      <c r="M545" t="s">
        <v>530</v>
      </c>
      <c r="N545" t="s">
        <v>530</v>
      </c>
      <c r="O545" t="s">
        <v>531</v>
      </c>
      <c r="P545">
        <v>4</v>
      </c>
      <c r="Q545" s="8" t="str">
        <f t="shared" si="8"/>
        <v>3531008882089160</v>
      </c>
      <c r="R545" t="s">
        <v>812</v>
      </c>
    </row>
    <row r="546" spans="1:18" x14ac:dyDescent="0.25">
      <c r="A546">
        <v>4</v>
      </c>
      <c r="B546">
        <v>1415</v>
      </c>
      <c r="C546" t="s">
        <v>527</v>
      </c>
      <c r="D546">
        <v>25800</v>
      </c>
      <c r="E546" s="8">
        <v>260803880009</v>
      </c>
      <c r="F546" t="s">
        <v>488</v>
      </c>
      <c r="G546" t="s">
        <v>539</v>
      </c>
      <c r="I546">
        <v>9100</v>
      </c>
      <c r="J546" t="s">
        <v>529</v>
      </c>
      <c r="K546" t="s">
        <v>531</v>
      </c>
      <c r="L546" t="s">
        <v>530</v>
      </c>
      <c r="M546" t="s">
        <v>530</v>
      </c>
      <c r="N546" t="s">
        <v>531</v>
      </c>
      <c r="O546" t="s">
        <v>530</v>
      </c>
      <c r="P546">
        <v>3</v>
      </c>
      <c r="Q546" s="8" t="str">
        <f t="shared" si="8"/>
        <v>2608038800099100</v>
      </c>
      <c r="R546" t="s">
        <v>812</v>
      </c>
    </row>
    <row r="547" spans="1:18" x14ac:dyDescent="0.25">
      <c r="A547">
        <v>4</v>
      </c>
      <c r="B547">
        <v>1415</v>
      </c>
      <c r="C547" t="s">
        <v>527</v>
      </c>
      <c r="D547">
        <v>25800</v>
      </c>
      <c r="E547" s="8">
        <v>260803880009</v>
      </c>
      <c r="F547" t="s">
        <v>488</v>
      </c>
      <c r="G547" t="s">
        <v>539</v>
      </c>
      <c r="I547">
        <v>9115</v>
      </c>
      <c r="J547" t="s">
        <v>529</v>
      </c>
      <c r="K547" t="s">
        <v>531</v>
      </c>
      <c r="L547" t="s">
        <v>530</v>
      </c>
      <c r="M547" t="s">
        <v>530</v>
      </c>
      <c r="N547" t="s">
        <v>531</v>
      </c>
      <c r="O547" t="s">
        <v>530</v>
      </c>
      <c r="P547">
        <v>3</v>
      </c>
      <c r="Q547" s="8" t="str">
        <f t="shared" si="8"/>
        <v>2608038800099115</v>
      </c>
      <c r="R547" t="s">
        <v>812</v>
      </c>
    </row>
    <row r="548" spans="1:18" x14ac:dyDescent="0.25">
      <c r="A548">
        <v>4</v>
      </c>
      <c r="B548">
        <v>1415</v>
      </c>
      <c r="C548" t="s">
        <v>527</v>
      </c>
      <c r="D548">
        <v>25800</v>
      </c>
      <c r="E548" s="8">
        <v>260803880009</v>
      </c>
      <c r="F548" t="s">
        <v>488</v>
      </c>
      <c r="G548" t="s">
        <v>539</v>
      </c>
      <c r="I548">
        <v>9165</v>
      </c>
      <c r="J548" t="s">
        <v>529</v>
      </c>
      <c r="K548" t="s">
        <v>531</v>
      </c>
      <c r="L548" t="s">
        <v>530</v>
      </c>
      <c r="M548" t="s">
        <v>530</v>
      </c>
      <c r="N548" t="s">
        <v>530</v>
      </c>
      <c r="O548" t="s">
        <v>531</v>
      </c>
      <c r="P548">
        <v>4</v>
      </c>
      <c r="Q548" s="8" t="str">
        <f t="shared" si="8"/>
        <v>2608038800099165</v>
      </c>
      <c r="R548" t="s">
        <v>812</v>
      </c>
    </row>
    <row r="549" spans="1:18" x14ac:dyDescent="0.25">
      <c r="A549">
        <v>4</v>
      </c>
      <c r="B549">
        <v>1415</v>
      </c>
      <c r="C549" t="s">
        <v>527</v>
      </c>
      <c r="D549">
        <v>13660</v>
      </c>
      <c r="E549" s="8">
        <v>342500880220</v>
      </c>
      <c r="F549" t="s">
        <v>470</v>
      </c>
      <c r="G549" t="s">
        <v>585</v>
      </c>
      <c r="H549" t="s">
        <v>538</v>
      </c>
      <c r="I549">
        <v>9100</v>
      </c>
      <c r="J549" t="s">
        <v>529</v>
      </c>
      <c r="K549" t="s">
        <v>531</v>
      </c>
      <c r="L549" t="s">
        <v>530</v>
      </c>
      <c r="M549" t="s">
        <v>530</v>
      </c>
      <c r="N549" t="s">
        <v>531</v>
      </c>
      <c r="O549" t="s">
        <v>530</v>
      </c>
      <c r="P549">
        <v>3</v>
      </c>
      <c r="Q549" s="8" t="str">
        <f t="shared" si="8"/>
        <v>3425008802209100</v>
      </c>
      <c r="R549" t="s">
        <v>812</v>
      </c>
    </row>
    <row r="550" spans="1:18" x14ac:dyDescent="0.25">
      <c r="A550">
        <v>4</v>
      </c>
      <c r="B550">
        <v>1415</v>
      </c>
      <c r="C550" t="s">
        <v>527</v>
      </c>
      <c r="D550">
        <v>13660</v>
      </c>
      <c r="E550" s="8">
        <v>342500880220</v>
      </c>
      <c r="F550" t="s">
        <v>470</v>
      </c>
      <c r="G550" t="s">
        <v>585</v>
      </c>
      <c r="H550" t="s">
        <v>538</v>
      </c>
      <c r="I550">
        <v>9115</v>
      </c>
      <c r="J550" t="s">
        <v>529</v>
      </c>
      <c r="K550" t="s">
        <v>531</v>
      </c>
      <c r="L550" t="s">
        <v>530</v>
      </c>
      <c r="M550" t="s">
        <v>530</v>
      </c>
      <c r="N550" t="s">
        <v>531</v>
      </c>
      <c r="O550" t="s">
        <v>530</v>
      </c>
      <c r="P550">
        <v>3</v>
      </c>
      <c r="Q550" s="8" t="str">
        <f t="shared" si="8"/>
        <v>3425008802209115</v>
      </c>
      <c r="R550" t="s">
        <v>812</v>
      </c>
    </row>
    <row r="551" spans="1:18" x14ac:dyDescent="0.25">
      <c r="A551">
        <v>4</v>
      </c>
      <c r="B551">
        <v>1415</v>
      </c>
      <c r="C551" t="s">
        <v>527</v>
      </c>
      <c r="D551">
        <v>13660</v>
      </c>
      <c r="E551" s="8">
        <v>342500880220</v>
      </c>
      <c r="F551" t="s">
        <v>470</v>
      </c>
      <c r="G551" t="s">
        <v>585</v>
      </c>
      <c r="H551" t="s">
        <v>538</v>
      </c>
      <c r="I551">
        <v>9160</v>
      </c>
      <c r="J551" t="s">
        <v>529</v>
      </c>
      <c r="K551" t="s">
        <v>531</v>
      </c>
      <c r="L551" t="s">
        <v>530</v>
      </c>
      <c r="M551" t="s">
        <v>530</v>
      </c>
      <c r="N551" t="s">
        <v>530</v>
      </c>
      <c r="O551" t="s">
        <v>531</v>
      </c>
      <c r="P551">
        <v>4</v>
      </c>
      <c r="Q551" s="8" t="str">
        <f t="shared" si="8"/>
        <v>3425008802209160</v>
      </c>
      <c r="R551" t="s">
        <v>812</v>
      </c>
    </row>
    <row r="552" spans="1:18" x14ac:dyDescent="0.25">
      <c r="A552">
        <v>1</v>
      </c>
      <c r="B552">
        <v>1415</v>
      </c>
      <c r="C552" t="s">
        <v>527</v>
      </c>
      <c r="D552">
        <v>13680</v>
      </c>
      <c r="E552" s="8">
        <v>490301880029</v>
      </c>
      <c r="F552" t="s">
        <v>457</v>
      </c>
      <c r="G552" t="s">
        <v>539</v>
      </c>
      <c r="I552">
        <v>9100</v>
      </c>
      <c r="J552" t="s">
        <v>529</v>
      </c>
      <c r="K552" t="s">
        <v>531</v>
      </c>
      <c r="L552" t="s">
        <v>530</v>
      </c>
      <c r="M552" t="s">
        <v>530</v>
      </c>
      <c r="N552" t="s">
        <v>531</v>
      </c>
      <c r="O552" t="s">
        <v>530</v>
      </c>
      <c r="P552">
        <v>3</v>
      </c>
      <c r="Q552" s="8" t="str">
        <f t="shared" si="8"/>
        <v>4903018800299100</v>
      </c>
      <c r="R552" t="s">
        <v>812</v>
      </c>
    </row>
    <row r="553" spans="1:18" x14ac:dyDescent="0.25">
      <c r="A553">
        <v>1</v>
      </c>
      <c r="B553">
        <v>1415</v>
      </c>
      <c r="C553" t="s">
        <v>527</v>
      </c>
      <c r="D553">
        <v>13680</v>
      </c>
      <c r="E553" s="8">
        <v>490301880029</v>
      </c>
      <c r="F553" t="s">
        <v>457</v>
      </c>
      <c r="G553" t="s">
        <v>539</v>
      </c>
      <c r="I553">
        <v>9160</v>
      </c>
      <c r="J553" t="s">
        <v>529</v>
      </c>
      <c r="K553" t="s">
        <v>531</v>
      </c>
      <c r="L553" t="s">
        <v>530</v>
      </c>
      <c r="M553" t="s">
        <v>530</v>
      </c>
      <c r="N553" t="s">
        <v>530</v>
      </c>
      <c r="O553" t="s">
        <v>531</v>
      </c>
      <c r="P553">
        <v>4</v>
      </c>
      <c r="Q553" s="8" t="str">
        <f t="shared" si="8"/>
        <v>4903018800299160</v>
      </c>
      <c r="R553" t="s">
        <v>812</v>
      </c>
    </row>
    <row r="554" spans="1:18" x14ac:dyDescent="0.25">
      <c r="A554">
        <v>4</v>
      </c>
      <c r="B554">
        <v>1415</v>
      </c>
      <c r="C554" t="s">
        <v>527</v>
      </c>
      <c r="D554">
        <v>12320</v>
      </c>
      <c r="E554" s="8">
        <v>140203998223</v>
      </c>
      <c r="F554" t="s">
        <v>592</v>
      </c>
      <c r="G554" t="s">
        <v>534</v>
      </c>
      <c r="I554">
        <v>9000</v>
      </c>
      <c r="J554" t="s">
        <v>529</v>
      </c>
      <c r="K554" t="s">
        <v>530</v>
      </c>
      <c r="L554" t="s">
        <v>530</v>
      </c>
      <c r="M554" t="s">
        <v>531</v>
      </c>
      <c r="N554" t="s">
        <v>531</v>
      </c>
      <c r="O554" t="s">
        <v>530</v>
      </c>
      <c r="P554">
        <v>1</v>
      </c>
      <c r="Q554" s="8" t="str">
        <f t="shared" si="8"/>
        <v>1402039982239000</v>
      </c>
      <c r="R554" t="s">
        <v>812</v>
      </c>
    </row>
    <row r="555" spans="1:18" x14ac:dyDescent="0.25">
      <c r="A555">
        <v>4</v>
      </c>
      <c r="B555">
        <v>1415</v>
      </c>
      <c r="C555" t="s">
        <v>527</v>
      </c>
      <c r="D555">
        <v>12320</v>
      </c>
      <c r="E555" s="8">
        <v>140203998223</v>
      </c>
      <c r="F555" t="s">
        <v>592</v>
      </c>
      <c r="G555" t="s">
        <v>534</v>
      </c>
      <c r="I555">
        <v>9100</v>
      </c>
      <c r="J555" t="s">
        <v>529</v>
      </c>
      <c r="K555" t="s">
        <v>531</v>
      </c>
      <c r="L555" t="s">
        <v>530</v>
      </c>
      <c r="M555" t="s">
        <v>530</v>
      </c>
      <c r="N555" t="s">
        <v>531</v>
      </c>
      <c r="O555" t="s">
        <v>530</v>
      </c>
      <c r="P555">
        <v>3</v>
      </c>
      <c r="Q555" s="8" t="str">
        <f t="shared" si="8"/>
        <v>1402039982239100</v>
      </c>
      <c r="R555" t="s">
        <v>812</v>
      </c>
    </row>
    <row r="556" spans="1:18" x14ac:dyDescent="0.25">
      <c r="A556">
        <v>4</v>
      </c>
      <c r="B556">
        <v>1415</v>
      </c>
      <c r="C556" t="s">
        <v>527</v>
      </c>
      <c r="D556">
        <v>12320</v>
      </c>
      <c r="E556" s="8">
        <v>140203998223</v>
      </c>
      <c r="F556" t="s">
        <v>592</v>
      </c>
      <c r="G556" t="s">
        <v>534</v>
      </c>
      <c r="I556">
        <v>9115</v>
      </c>
      <c r="J556" t="s">
        <v>529</v>
      </c>
      <c r="K556" t="s">
        <v>531</v>
      </c>
      <c r="L556" t="s">
        <v>530</v>
      </c>
      <c r="M556" t="s">
        <v>530</v>
      </c>
      <c r="N556" t="s">
        <v>531</v>
      </c>
      <c r="O556" t="s">
        <v>530</v>
      </c>
      <c r="P556">
        <v>3</v>
      </c>
      <c r="Q556" s="8" t="str">
        <f t="shared" si="8"/>
        <v>1402039982239115</v>
      </c>
      <c r="R556" t="s">
        <v>812</v>
      </c>
    </row>
    <row r="557" spans="1:18" x14ac:dyDescent="0.25">
      <c r="A557">
        <v>4</v>
      </c>
      <c r="B557">
        <v>1415</v>
      </c>
      <c r="C557" t="s">
        <v>527</v>
      </c>
      <c r="D557">
        <v>12320</v>
      </c>
      <c r="E557" s="8">
        <v>140203998223</v>
      </c>
      <c r="F557" t="s">
        <v>592</v>
      </c>
      <c r="G557" t="s">
        <v>534</v>
      </c>
      <c r="I557">
        <v>9160</v>
      </c>
      <c r="J557" t="s">
        <v>529</v>
      </c>
      <c r="K557" t="s">
        <v>531</v>
      </c>
      <c r="L557" t="s">
        <v>530</v>
      </c>
      <c r="M557" t="s">
        <v>530</v>
      </c>
      <c r="N557" t="s">
        <v>530</v>
      </c>
      <c r="O557" t="s">
        <v>531</v>
      </c>
      <c r="P557">
        <v>4</v>
      </c>
      <c r="Q557" s="8" t="str">
        <f t="shared" si="8"/>
        <v>1402039982239160</v>
      </c>
      <c r="R557" t="s">
        <v>812</v>
      </c>
    </row>
    <row r="558" spans="1:18" x14ac:dyDescent="0.25">
      <c r="A558">
        <v>4</v>
      </c>
      <c r="B558">
        <v>1415</v>
      </c>
      <c r="C558" t="s">
        <v>527</v>
      </c>
      <c r="D558">
        <v>12320</v>
      </c>
      <c r="E558" s="8">
        <v>140203998223</v>
      </c>
      <c r="F558" t="s">
        <v>592</v>
      </c>
      <c r="G558" t="s">
        <v>534</v>
      </c>
      <c r="I558">
        <v>9165</v>
      </c>
      <c r="J558" t="s">
        <v>529</v>
      </c>
      <c r="K558" t="s">
        <v>531</v>
      </c>
      <c r="L558" t="s">
        <v>530</v>
      </c>
      <c r="M558" t="s">
        <v>530</v>
      </c>
      <c r="N558" t="s">
        <v>530</v>
      </c>
      <c r="O558" t="s">
        <v>531</v>
      </c>
      <c r="P558">
        <v>4</v>
      </c>
      <c r="Q558" s="8" t="str">
        <f t="shared" si="8"/>
        <v>1402039982239165</v>
      </c>
      <c r="R558" t="s">
        <v>812</v>
      </c>
    </row>
    <row r="559" spans="1:18" x14ac:dyDescent="0.25">
      <c r="A559">
        <v>4</v>
      </c>
      <c r="B559">
        <v>1415</v>
      </c>
      <c r="C559" t="s">
        <v>527</v>
      </c>
      <c r="D559">
        <v>13730</v>
      </c>
      <c r="E559" s="8">
        <v>500304998107</v>
      </c>
      <c r="F559" t="s">
        <v>371</v>
      </c>
      <c r="G559" t="s">
        <v>558</v>
      </c>
      <c r="I559">
        <v>9001</v>
      </c>
      <c r="J559" t="s">
        <v>529</v>
      </c>
      <c r="K559" t="s">
        <v>530</v>
      </c>
      <c r="L559" t="s">
        <v>530</v>
      </c>
      <c r="M559" t="s">
        <v>531</v>
      </c>
      <c r="N559" t="s">
        <v>531</v>
      </c>
      <c r="O559" t="s">
        <v>530</v>
      </c>
      <c r="P559">
        <v>1</v>
      </c>
      <c r="Q559" s="8" t="str">
        <f t="shared" si="8"/>
        <v>5003049981079001</v>
      </c>
      <c r="R559" t="s">
        <v>812</v>
      </c>
    </row>
    <row r="560" spans="1:18" x14ac:dyDescent="0.25">
      <c r="A560">
        <v>3</v>
      </c>
      <c r="B560">
        <v>1415</v>
      </c>
      <c r="C560" t="s">
        <v>527</v>
      </c>
      <c r="D560">
        <v>13750</v>
      </c>
      <c r="E560" s="8">
        <v>342900880355</v>
      </c>
      <c r="F560" t="s">
        <v>664</v>
      </c>
      <c r="G560" t="s">
        <v>562</v>
      </c>
      <c r="I560">
        <v>9100</v>
      </c>
      <c r="J560" t="s">
        <v>529</v>
      </c>
      <c r="K560" t="s">
        <v>531</v>
      </c>
      <c r="L560" t="s">
        <v>530</v>
      </c>
      <c r="M560" t="s">
        <v>530</v>
      </c>
      <c r="N560" t="s">
        <v>531</v>
      </c>
      <c r="O560" t="s">
        <v>530</v>
      </c>
      <c r="P560">
        <v>3</v>
      </c>
      <c r="Q560" s="8" t="str">
        <f t="shared" si="8"/>
        <v>3429008803559100</v>
      </c>
      <c r="R560" t="s">
        <v>812</v>
      </c>
    </row>
    <row r="561" spans="1:18" x14ac:dyDescent="0.25">
      <c r="A561">
        <v>3</v>
      </c>
      <c r="B561">
        <v>1415</v>
      </c>
      <c r="C561" t="s">
        <v>527</v>
      </c>
      <c r="D561">
        <v>13750</v>
      </c>
      <c r="E561" s="8">
        <v>342900880355</v>
      </c>
      <c r="F561" t="s">
        <v>664</v>
      </c>
      <c r="G561" t="s">
        <v>562</v>
      </c>
      <c r="I561">
        <v>9115</v>
      </c>
      <c r="J561" t="s">
        <v>529</v>
      </c>
      <c r="K561" t="s">
        <v>531</v>
      </c>
      <c r="L561" t="s">
        <v>530</v>
      </c>
      <c r="M561" t="s">
        <v>530</v>
      </c>
      <c r="N561" t="s">
        <v>531</v>
      </c>
      <c r="O561" t="s">
        <v>530</v>
      </c>
      <c r="P561">
        <v>3</v>
      </c>
      <c r="Q561" s="8" t="str">
        <f t="shared" si="8"/>
        <v>3429008803559115</v>
      </c>
      <c r="R561" t="s">
        <v>812</v>
      </c>
    </row>
    <row r="562" spans="1:18" x14ac:dyDescent="0.25">
      <c r="A562">
        <v>3</v>
      </c>
      <c r="B562">
        <v>1415</v>
      </c>
      <c r="C562" t="s">
        <v>527</v>
      </c>
      <c r="D562">
        <v>13750</v>
      </c>
      <c r="E562" s="8">
        <v>342900880355</v>
      </c>
      <c r="F562" t="s">
        <v>664</v>
      </c>
      <c r="G562" t="s">
        <v>562</v>
      </c>
      <c r="I562">
        <v>9161</v>
      </c>
      <c r="J562" t="s">
        <v>529</v>
      </c>
      <c r="K562" t="s">
        <v>531</v>
      </c>
      <c r="L562" t="s">
        <v>530</v>
      </c>
      <c r="M562" t="s">
        <v>530</v>
      </c>
      <c r="N562" t="s">
        <v>530</v>
      </c>
      <c r="O562" t="s">
        <v>531</v>
      </c>
      <c r="P562">
        <v>4</v>
      </c>
      <c r="Q562" s="8" t="str">
        <f t="shared" si="8"/>
        <v>3429008803559161</v>
      </c>
      <c r="R562" t="s">
        <v>812</v>
      </c>
    </row>
    <row r="563" spans="1:18" x14ac:dyDescent="0.25">
      <c r="A563">
        <v>3</v>
      </c>
      <c r="B563">
        <v>1415</v>
      </c>
      <c r="C563" t="s">
        <v>527</v>
      </c>
      <c r="D563">
        <v>13750</v>
      </c>
      <c r="E563" s="8">
        <v>342900880355</v>
      </c>
      <c r="F563" t="s">
        <v>664</v>
      </c>
      <c r="G563" t="s">
        <v>562</v>
      </c>
      <c r="I563">
        <v>9165</v>
      </c>
      <c r="J563" t="s">
        <v>529</v>
      </c>
      <c r="K563" t="s">
        <v>531</v>
      </c>
      <c r="L563" t="s">
        <v>530</v>
      </c>
      <c r="M563" t="s">
        <v>530</v>
      </c>
      <c r="N563" t="s">
        <v>530</v>
      </c>
      <c r="O563" t="s">
        <v>531</v>
      </c>
      <c r="P563">
        <v>4</v>
      </c>
      <c r="Q563" s="8" t="str">
        <f t="shared" si="8"/>
        <v>3429008803559165</v>
      </c>
      <c r="R563" t="s">
        <v>812</v>
      </c>
    </row>
    <row r="564" spans="1:18" x14ac:dyDescent="0.25">
      <c r="A564">
        <v>2</v>
      </c>
      <c r="B564">
        <v>1415</v>
      </c>
      <c r="C564" t="s">
        <v>532</v>
      </c>
      <c r="D564">
        <v>48230</v>
      </c>
      <c r="E564" s="8">
        <v>800000075016</v>
      </c>
      <c r="F564" t="s">
        <v>665</v>
      </c>
      <c r="G564" t="s">
        <v>571</v>
      </c>
      <c r="I564">
        <v>9100</v>
      </c>
      <c r="J564" t="s">
        <v>529</v>
      </c>
      <c r="K564" t="s">
        <v>531</v>
      </c>
      <c r="L564" t="s">
        <v>530</v>
      </c>
      <c r="M564" t="s">
        <v>530</v>
      </c>
      <c r="N564" t="s">
        <v>531</v>
      </c>
      <c r="O564" t="s">
        <v>530</v>
      </c>
      <c r="P564">
        <v>3</v>
      </c>
      <c r="Q564" s="8" t="str">
        <f t="shared" si="8"/>
        <v>8000000750169100</v>
      </c>
      <c r="R564" t="s">
        <v>812</v>
      </c>
    </row>
    <row r="565" spans="1:18" x14ac:dyDescent="0.25">
      <c r="A565">
        <v>4</v>
      </c>
      <c r="B565">
        <v>1415</v>
      </c>
      <c r="C565" t="s">
        <v>527</v>
      </c>
      <c r="D565">
        <v>12740</v>
      </c>
      <c r="E565" s="8">
        <v>321100880071</v>
      </c>
      <c r="F565" t="s">
        <v>666</v>
      </c>
      <c r="G565" t="s">
        <v>528</v>
      </c>
      <c r="H565" t="s">
        <v>556</v>
      </c>
      <c r="I565">
        <v>9100</v>
      </c>
      <c r="J565" t="s">
        <v>529</v>
      </c>
      <c r="K565" t="s">
        <v>531</v>
      </c>
      <c r="L565" t="s">
        <v>530</v>
      </c>
      <c r="M565" t="s">
        <v>530</v>
      </c>
      <c r="N565" t="s">
        <v>531</v>
      </c>
      <c r="O565" t="s">
        <v>530</v>
      </c>
      <c r="P565">
        <v>3</v>
      </c>
      <c r="Q565" s="8" t="str">
        <f t="shared" si="8"/>
        <v>3211008800719100</v>
      </c>
      <c r="R565" t="s">
        <v>812</v>
      </c>
    </row>
    <row r="566" spans="1:18" x14ac:dyDescent="0.25">
      <c r="A566">
        <v>4</v>
      </c>
      <c r="B566">
        <v>1415</v>
      </c>
      <c r="C566" t="s">
        <v>527</v>
      </c>
      <c r="D566">
        <v>12740</v>
      </c>
      <c r="E566" s="8">
        <v>321100880071</v>
      </c>
      <c r="F566" t="s">
        <v>666</v>
      </c>
      <c r="G566" t="s">
        <v>528</v>
      </c>
      <c r="H566" t="s">
        <v>556</v>
      </c>
      <c r="I566">
        <v>9115</v>
      </c>
      <c r="J566" t="s">
        <v>529</v>
      </c>
      <c r="K566" t="s">
        <v>531</v>
      </c>
      <c r="L566" t="s">
        <v>530</v>
      </c>
      <c r="M566" t="s">
        <v>530</v>
      </c>
      <c r="N566" t="s">
        <v>531</v>
      </c>
      <c r="O566" t="s">
        <v>530</v>
      </c>
      <c r="P566">
        <v>3</v>
      </c>
      <c r="Q566" s="8" t="str">
        <f t="shared" si="8"/>
        <v>3211008800719115</v>
      </c>
      <c r="R566" t="s">
        <v>812</v>
      </c>
    </row>
    <row r="567" spans="1:18" x14ac:dyDescent="0.25">
      <c r="A567">
        <v>4</v>
      </c>
      <c r="B567">
        <v>1415</v>
      </c>
      <c r="C567" t="s">
        <v>527</v>
      </c>
      <c r="D567">
        <v>12740</v>
      </c>
      <c r="E567" s="8">
        <v>321100880071</v>
      </c>
      <c r="F567" t="s">
        <v>666</v>
      </c>
      <c r="G567" t="s">
        <v>528</v>
      </c>
      <c r="H567" t="s">
        <v>556</v>
      </c>
      <c r="I567">
        <v>9160</v>
      </c>
      <c r="J567" t="s">
        <v>529</v>
      </c>
      <c r="K567" t="s">
        <v>531</v>
      </c>
      <c r="L567" t="s">
        <v>530</v>
      </c>
      <c r="M567" t="s">
        <v>530</v>
      </c>
      <c r="N567" t="s">
        <v>530</v>
      </c>
      <c r="O567" t="s">
        <v>531</v>
      </c>
      <c r="P567">
        <v>4</v>
      </c>
      <c r="Q567" s="8" t="str">
        <f t="shared" si="8"/>
        <v>3211008800719160</v>
      </c>
      <c r="R567" t="s">
        <v>812</v>
      </c>
    </row>
    <row r="568" spans="1:18" x14ac:dyDescent="0.25">
      <c r="A568">
        <v>7</v>
      </c>
      <c r="B568">
        <v>1415</v>
      </c>
      <c r="C568" t="s">
        <v>527</v>
      </c>
      <c r="D568">
        <v>0</v>
      </c>
      <c r="E568" s="8">
        <v>421800010000</v>
      </c>
      <c r="F568" t="s">
        <v>667</v>
      </c>
      <c r="G568" t="s">
        <v>547</v>
      </c>
      <c r="H568" t="s">
        <v>534</v>
      </c>
      <c r="I568">
        <v>9100</v>
      </c>
      <c r="J568" t="s">
        <v>529</v>
      </c>
      <c r="K568" t="s">
        <v>531</v>
      </c>
      <c r="L568" t="s">
        <v>530</v>
      </c>
      <c r="M568" t="s">
        <v>530</v>
      </c>
      <c r="N568" t="s">
        <v>531</v>
      </c>
      <c r="O568" t="s">
        <v>530</v>
      </c>
      <c r="P568">
        <v>3</v>
      </c>
      <c r="Q568" s="8" t="str">
        <f t="shared" si="8"/>
        <v>4218000100009100</v>
      </c>
      <c r="R568" t="s">
        <v>812</v>
      </c>
    </row>
    <row r="569" spans="1:18" x14ac:dyDescent="0.25">
      <c r="A569">
        <v>7</v>
      </c>
      <c r="B569">
        <v>1415</v>
      </c>
      <c r="C569" t="s">
        <v>527</v>
      </c>
      <c r="D569">
        <v>0</v>
      </c>
      <c r="E569" s="8">
        <v>421800010000</v>
      </c>
      <c r="F569" t="s">
        <v>667</v>
      </c>
      <c r="G569" t="s">
        <v>547</v>
      </c>
      <c r="H569" t="s">
        <v>534</v>
      </c>
      <c r="I569">
        <v>9160</v>
      </c>
      <c r="J569" t="s">
        <v>529</v>
      </c>
      <c r="K569" t="s">
        <v>531</v>
      </c>
      <c r="L569" t="s">
        <v>530</v>
      </c>
      <c r="M569" t="s">
        <v>530</v>
      </c>
      <c r="N569" t="s">
        <v>530</v>
      </c>
      <c r="O569" t="s">
        <v>531</v>
      </c>
      <c r="P569">
        <v>4</v>
      </c>
      <c r="Q569" s="8" t="str">
        <f t="shared" si="8"/>
        <v>4218000100009160</v>
      </c>
      <c r="R569" t="s">
        <v>812</v>
      </c>
    </row>
    <row r="570" spans="1:18" x14ac:dyDescent="0.25">
      <c r="A570">
        <v>3</v>
      </c>
      <c r="B570">
        <v>1415</v>
      </c>
      <c r="C570" t="s">
        <v>527</v>
      </c>
      <c r="D570">
        <v>27340</v>
      </c>
      <c r="E570" s="8">
        <v>320800880021</v>
      </c>
      <c r="F570" t="s">
        <v>480</v>
      </c>
      <c r="G570" t="s">
        <v>534</v>
      </c>
      <c r="I570">
        <v>9160</v>
      </c>
      <c r="J570" t="s">
        <v>529</v>
      </c>
      <c r="K570" t="s">
        <v>531</v>
      </c>
      <c r="L570" t="s">
        <v>530</v>
      </c>
      <c r="M570" t="s">
        <v>530</v>
      </c>
      <c r="N570" t="s">
        <v>530</v>
      </c>
      <c r="O570" t="s">
        <v>531</v>
      </c>
      <c r="P570">
        <v>4</v>
      </c>
      <c r="Q570" s="8" t="str">
        <f t="shared" si="8"/>
        <v>3208008800219160</v>
      </c>
      <c r="R570" t="s">
        <v>812</v>
      </c>
    </row>
    <row r="571" spans="1:18" x14ac:dyDescent="0.25">
      <c r="A571">
        <v>4</v>
      </c>
      <c r="B571">
        <v>1415</v>
      </c>
      <c r="C571" t="s">
        <v>527</v>
      </c>
      <c r="D571">
        <v>25650</v>
      </c>
      <c r="E571" s="8">
        <v>331500880044</v>
      </c>
      <c r="F571" t="s">
        <v>477</v>
      </c>
      <c r="G571" t="s">
        <v>558</v>
      </c>
      <c r="I571">
        <v>9100</v>
      </c>
      <c r="J571" t="s">
        <v>529</v>
      </c>
      <c r="K571" t="s">
        <v>531</v>
      </c>
      <c r="L571" t="s">
        <v>530</v>
      </c>
      <c r="M571" t="s">
        <v>530</v>
      </c>
      <c r="N571" t="s">
        <v>531</v>
      </c>
      <c r="O571" t="s">
        <v>530</v>
      </c>
      <c r="P571">
        <v>3</v>
      </c>
      <c r="Q571" s="8" t="str">
        <f t="shared" si="8"/>
        <v>3315008800449100</v>
      </c>
      <c r="R571" t="s">
        <v>812</v>
      </c>
    </row>
    <row r="572" spans="1:18" x14ac:dyDescent="0.25">
      <c r="A572">
        <v>4</v>
      </c>
      <c r="B572">
        <v>1415</v>
      </c>
      <c r="C572" t="s">
        <v>527</v>
      </c>
      <c r="D572">
        <v>25650</v>
      </c>
      <c r="E572" s="8">
        <v>331500880044</v>
      </c>
      <c r="F572" t="s">
        <v>477</v>
      </c>
      <c r="G572" t="s">
        <v>558</v>
      </c>
      <c r="I572">
        <v>9160</v>
      </c>
      <c r="J572" t="s">
        <v>529</v>
      </c>
      <c r="K572" t="s">
        <v>531</v>
      </c>
      <c r="L572" t="s">
        <v>530</v>
      </c>
      <c r="M572" t="s">
        <v>530</v>
      </c>
      <c r="N572" t="s">
        <v>530</v>
      </c>
      <c r="O572" t="s">
        <v>531</v>
      </c>
      <c r="P572">
        <v>4</v>
      </c>
      <c r="Q572" s="8" t="str">
        <f t="shared" si="8"/>
        <v>3315008800449160</v>
      </c>
      <c r="R572" t="s">
        <v>812</v>
      </c>
    </row>
    <row r="573" spans="1:18" x14ac:dyDescent="0.25">
      <c r="A573">
        <v>4</v>
      </c>
      <c r="B573">
        <v>1415</v>
      </c>
      <c r="C573" t="s">
        <v>527</v>
      </c>
      <c r="D573">
        <v>23010</v>
      </c>
      <c r="E573" s="8">
        <v>320800880095</v>
      </c>
      <c r="F573" t="s">
        <v>481</v>
      </c>
      <c r="G573" t="s">
        <v>537</v>
      </c>
      <c r="H573" t="s">
        <v>563</v>
      </c>
      <c r="I573">
        <v>9100</v>
      </c>
      <c r="J573" t="s">
        <v>529</v>
      </c>
      <c r="K573" t="s">
        <v>531</v>
      </c>
      <c r="L573" t="s">
        <v>530</v>
      </c>
      <c r="M573" t="s">
        <v>530</v>
      </c>
      <c r="N573" t="s">
        <v>531</v>
      </c>
      <c r="O573" t="s">
        <v>530</v>
      </c>
      <c r="P573">
        <v>3</v>
      </c>
      <c r="Q573" s="8" t="str">
        <f t="shared" si="8"/>
        <v>3208008800959100</v>
      </c>
      <c r="R573" t="s">
        <v>812</v>
      </c>
    </row>
    <row r="574" spans="1:18" x14ac:dyDescent="0.25">
      <c r="A574">
        <v>4</v>
      </c>
      <c r="B574">
        <v>1415</v>
      </c>
      <c r="C574" t="s">
        <v>527</v>
      </c>
      <c r="D574">
        <v>23010</v>
      </c>
      <c r="E574" s="8">
        <v>320800880095</v>
      </c>
      <c r="F574" t="s">
        <v>481</v>
      </c>
      <c r="G574" t="s">
        <v>537</v>
      </c>
      <c r="H574" t="s">
        <v>563</v>
      </c>
      <c r="I574">
        <v>9115</v>
      </c>
      <c r="J574" t="s">
        <v>529</v>
      </c>
      <c r="K574" t="s">
        <v>531</v>
      </c>
      <c r="L574" t="s">
        <v>530</v>
      </c>
      <c r="M574" t="s">
        <v>530</v>
      </c>
      <c r="N574" t="s">
        <v>531</v>
      </c>
      <c r="O574" t="s">
        <v>530</v>
      </c>
      <c r="P574">
        <v>3</v>
      </c>
      <c r="Q574" s="8" t="str">
        <f t="shared" si="8"/>
        <v>3208008800959115</v>
      </c>
      <c r="R574" t="s">
        <v>812</v>
      </c>
    </row>
    <row r="575" spans="1:18" x14ac:dyDescent="0.25">
      <c r="A575">
        <v>4</v>
      </c>
      <c r="B575">
        <v>1415</v>
      </c>
      <c r="C575" t="s">
        <v>527</v>
      </c>
      <c r="D575">
        <v>20710</v>
      </c>
      <c r="E575" s="8">
        <v>411504997416</v>
      </c>
      <c r="F575" t="s">
        <v>593</v>
      </c>
      <c r="G575" t="s">
        <v>542</v>
      </c>
      <c r="I575">
        <v>9000</v>
      </c>
      <c r="J575" t="s">
        <v>529</v>
      </c>
      <c r="K575" t="s">
        <v>530</v>
      </c>
      <c r="L575" t="s">
        <v>530</v>
      </c>
      <c r="M575" t="s">
        <v>531</v>
      </c>
      <c r="N575" t="s">
        <v>531</v>
      </c>
      <c r="O575" t="s">
        <v>530</v>
      </c>
      <c r="P575">
        <v>1</v>
      </c>
      <c r="Q575" s="8" t="str">
        <f t="shared" si="8"/>
        <v>4115049974169000</v>
      </c>
      <c r="R575" t="s">
        <v>812</v>
      </c>
    </row>
    <row r="576" spans="1:18" x14ac:dyDescent="0.25">
      <c r="A576">
        <v>4</v>
      </c>
      <c r="B576">
        <v>1415</v>
      </c>
      <c r="C576" t="s">
        <v>532</v>
      </c>
      <c r="D576">
        <v>26050</v>
      </c>
      <c r="E576" s="8">
        <v>580410997795</v>
      </c>
      <c r="F576" t="s">
        <v>594</v>
      </c>
      <c r="G576" t="s">
        <v>537</v>
      </c>
      <c r="H576" t="s">
        <v>542</v>
      </c>
      <c r="I576">
        <v>9000</v>
      </c>
      <c r="J576" t="s">
        <v>529</v>
      </c>
      <c r="K576" t="s">
        <v>530</v>
      </c>
      <c r="L576" t="s">
        <v>530</v>
      </c>
      <c r="M576" t="s">
        <v>531</v>
      </c>
      <c r="N576" t="s">
        <v>531</v>
      </c>
      <c r="O576" t="s">
        <v>530</v>
      </c>
      <c r="P576">
        <v>1</v>
      </c>
      <c r="Q576" s="8" t="str">
        <f t="shared" si="8"/>
        <v>5804109977959000</v>
      </c>
      <c r="R576" t="s">
        <v>812</v>
      </c>
    </row>
    <row r="577" spans="1:18" x14ac:dyDescent="0.25">
      <c r="A577">
        <v>4</v>
      </c>
      <c r="B577">
        <v>1415</v>
      </c>
      <c r="C577" t="s">
        <v>532</v>
      </c>
      <c r="D577">
        <v>26050</v>
      </c>
      <c r="E577" s="8">
        <v>580410997795</v>
      </c>
      <c r="F577" t="s">
        <v>594</v>
      </c>
      <c r="G577" t="s">
        <v>537</v>
      </c>
      <c r="H577" t="s">
        <v>542</v>
      </c>
      <c r="I577">
        <v>9100</v>
      </c>
      <c r="J577" t="s">
        <v>529</v>
      </c>
      <c r="K577" t="s">
        <v>531</v>
      </c>
      <c r="L577" t="s">
        <v>530</v>
      </c>
      <c r="M577" t="s">
        <v>530</v>
      </c>
      <c r="N577" t="s">
        <v>531</v>
      </c>
      <c r="O577" t="s">
        <v>530</v>
      </c>
      <c r="P577">
        <v>3</v>
      </c>
      <c r="Q577" s="8" t="str">
        <f t="shared" si="8"/>
        <v>5804109977959100</v>
      </c>
      <c r="R577" t="s">
        <v>812</v>
      </c>
    </row>
    <row r="578" spans="1:18" x14ac:dyDescent="0.25">
      <c r="A578">
        <v>4</v>
      </c>
      <c r="B578">
        <v>1415</v>
      </c>
      <c r="C578" t="s">
        <v>532</v>
      </c>
      <c r="D578">
        <v>22100</v>
      </c>
      <c r="E578" s="8">
        <v>50100880085</v>
      </c>
      <c r="F578" t="s">
        <v>492</v>
      </c>
      <c r="G578" t="s">
        <v>547</v>
      </c>
      <c r="H578" t="s">
        <v>540</v>
      </c>
      <c r="I578">
        <v>9165</v>
      </c>
      <c r="J578" t="s">
        <v>529</v>
      </c>
      <c r="K578" t="s">
        <v>531</v>
      </c>
      <c r="L578" t="s">
        <v>530</v>
      </c>
      <c r="M578" t="s">
        <v>530</v>
      </c>
      <c r="N578" t="s">
        <v>530</v>
      </c>
      <c r="O578" t="s">
        <v>531</v>
      </c>
      <c r="P578">
        <v>4</v>
      </c>
      <c r="Q578" s="8" t="str">
        <f t="shared" si="8"/>
        <v>501008800859165</v>
      </c>
      <c r="R578" t="s">
        <v>812</v>
      </c>
    </row>
    <row r="579" spans="1:18" x14ac:dyDescent="0.25">
      <c r="A579">
        <v>4</v>
      </c>
      <c r="B579">
        <v>1415</v>
      </c>
      <c r="C579" t="s">
        <v>527</v>
      </c>
      <c r="D579">
        <v>22650</v>
      </c>
      <c r="E579" s="8">
        <v>430700997762</v>
      </c>
      <c r="F579" t="s">
        <v>460</v>
      </c>
      <c r="G579" t="s">
        <v>585</v>
      </c>
      <c r="H579" t="s">
        <v>556</v>
      </c>
      <c r="I579">
        <v>9100</v>
      </c>
      <c r="J579" t="s">
        <v>529</v>
      </c>
      <c r="K579" t="s">
        <v>531</v>
      </c>
      <c r="L579" t="s">
        <v>530</v>
      </c>
      <c r="M579" t="s">
        <v>530</v>
      </c>
      <c r="N579" t="s">
        <v>531</v>
      </c>
      <c r="O579" t="s">
        <v>530</v>
      </c>
      <c r="P579">
        <v>3</v>
      </c>
      <c r="Q579" s="8" t="str">
        <f t="shared" si="8"/>
        <v>4307009977629100</v>
      </c>
      <c r="R579" t="s">
        <v>812</v>
      </c>
    </row>
    <row r="580" spans="1:18" x14ac:dyDescent="0.25">
      <c r="A580">
        <v>4</v>
      </c>
      <c r="B580">
        <v>1415</v>
      </c>
      <c r="C580" t="s">
        <v>527</v>
      </c>
      <c r="D580">
        <v>22650</v>
      </c>
      <c r="E580" s="8">
        <v>430700997762</v>
      </c>
      <c r="F580" t="s">
        <v>460</v>
      </c>
      <c r="G580" t="s">
        <v>585</v>
      </c>
      <c r="H580" t="s">
        <v>556</v>
      </c>
      <c r="I580">
        <v>9160</v>
      </c>
      <c r="J580" t="s">
        <v>529</v>
      </c>
      <c r="K580" t="s">
        <v>531</v>
      </c>
      <c r="L580" t="s">
        <v>530</v>
      </c>
      <c r="M580" t="s">
        <v>530</v>
      </c>
      <c r="N580" t="s">
        <v>530</v>
      </c>
      <c r="O580" t="s">
        <v>531</v>
      </c>
      <c r="P580">
        <v>4</v>
      </c>
      <c r="Q580" s="8" t="str">
        <f t="shared" ref="Q580:Q631" si="9">CONCATENATE(E580,I580)</f>
        <v>4307009977629160</v>
      </c>
      <c r="R580" t="s">
        <v>812</v>
      </c>
    </row>
    <row r="581" spans="1:18" x14ac:dyDescent="0.25">
      <c r="A581">
        <v>4</v>
      </c>
      <c r="B581">
        <v>1415</v>
      </c>
      <c r="C581" t="s">
        <v>532</v>
      </c>
      <c r="D581">
        <v>26130</v>
      </c>
      <c r="E581" s="8">
        <v>280208997798</v>
      </c>
      <c r="F581" t="s">
        <v>595</v>
      </c>
      <c r="G581" t="s">
        <v>585</v>
      </c>
      <c r="H581" t="s">
        <v>538</v>
      </c>
      <c r="I581">
        <v>9000</v>
      </c>
      <c r="J581" t="s">
        <v>529</v>
      </c>
      <c r="K581" t="s">
        <v>530</v>
      </c>
      <c r="L581" t="s">
        <v>530</v>
      </c>
      <c r="M581" t="s">
        <v>531</v>
      </c>
      <c r="N581" t="s">
        <v>531</v>
      </c>
      <c r="O581" t="s">
        <v>530</v>
      </c>
      <c r="P581">
        <v>1</v>
      </c>
      <c r="Q581" s="8" t="str">
        <f t="shared" si="9"/>
        <v>2802089977989000</v>
      </c>
      <c r="R581" t="s">
        <v>812</v>
      </c>
    </row>
    <row r="582" spans="1:18" x14ac:dyDescent="0.25">
      <c r="A582">
        <v>4</v>
      </c>
      <c r="B582">
        <v>1415</v>
      </c>
      <c r="C582" t="s">
        <v>532</v>
      </c>
      <c r="D582">
        <v>26130</v>
      </c>
      <c r="E582" s="8">
        <v>280208997798</v>
      </c>
      <c r="F582" t="s">
        <v>595</v>
      </c>
      <c r="G582" t="s">
        <v>585</v>
      </c>
      <c r="H582" t="s">
        <v>538</v>
      </c>
      <c r="I582">
        <v>9100</v>
      </c>
      <c r="J582" t="s">
        <v>529</v>
      </c>
      <c r="K582" t="s">
        <v>531</v>
      </c>
      <c r="L582" t="s">
        <v>530</v>
      </c>
      <c r="M582" t="s">
        <v>530</v>
      </c>
      <c r="N582" t="s">
        <v>531</v>
      </c>
      <c r="O582" t="s">
        <v>530</v>
      </c>
      <c r="P582">
        <v>3</v>
      </c>
      <c r="Q582" s="8" t="str">
        <f t="shared" si="9"/>
        <v>2802089977989100</v>
      </c>
      <c r="R582" t="s">
        <v>812</v>
      </c>
    </row>
    <row r="583" spans="1:18" x14ac:dyDescent="0.25">
      <c r="A583">
        <v>4</v>
      </c>
      <c r="B583">
        <v>1415</v>
      </c>
      <c r="C583" t="s">
        <v>532</v>
      </c>
      <c r="D583">
        <v>26130</v>
      </c>
      <c r="E583" s="8">
        <v>280208997798</v>
      </c>
      <c r="F583" t="s">
        <v>595</v>
      </c>
      <c r="G583" t="s">
        <v>585</v>
      </c>
      <c r="H583" t="s">
        <v>538</v>
      </c>
      <c r="I583">
        <v>9115</v>
      </c>
      <c r="J583" t="s">
        <v>529</v>
      </c>
      <c r="K583" t="s">
        <v>531</v>
      </c>
      <c r="L583" t="s">
        <v>530</v>
      </c>
      <c r="M583" t="s">
        <v>530</v>
      </c>
      <c r="N583" t="s">
        <v>531</v>
      </c>
      <c r="O583" t="s">
        <v>530</v>
      </c>
      <c r="P583">
        <v>3</v>
      </c>
      <c r="Q583" s="8" t="str">
        <f t="shared" si="9"/>
        <v>2802089977989115</v>
      </c>
      <c r="R583" t="s">
        <v>812</v>
      </c>
    </row>
    <row r="584" spans="1:18" x14ac:dyDescent="0.25">
      <c r="A584">
        <v>4</v>
      </c>
      <c r="B584">
        <v>1415</v>
      </c>
      <c r="C584" t="s">
        <v>532</v>
      </c>
      <c r="D584">
        <v>26130</v>
      </c>
      <c r="E584" s="8">
        <v>280208997798</v>
      </c>
      <c r="F584" t="s">
        <v>595</v>
      </c>
      <c r="G584" t="s">
        <v>585</v>
      </c>
      <c r="H584" t="s">
        <v>538</v>
      </c>
      <c r="I584">
        <v>9160</v>
      </c>
      <c r="J584" t="s">
        <v>529</v>
      </c>
      <c r="K584" t="s">
        <v>531</v>
      </c>
      <c r="L584" t="s">
        <v>530</v>
      </c>
      <c r="M584" t="s">
        <v>530</v>
      </c>
      <c r="N584" t="s">
        <v>530</v>
      </c>
      <c r="O584" t="s">
        <v>531</v>
      </c>
      <c r="P584">
        <v>4</v>
      </c>
      <c r="Q584" s="8" t="str">
        <f t="shared" si="9"/>
        <v>2802089977989160</v>
      </c>
      <c r="R584" t="s">
        <v>812</v>
      </c>
    </row>
    <row r="585" spans="1:18" x14ac:dyDescent="0.25">
      <c r="A585">
        <v>4</v>
      </c>
      <c r="B585">
        <v>1415</v>
      </c>
      <c r="C585" t="s">
        <v>532</v>
      </c>
      <c r="D585">
        <v>40060</v>
      </c>
      <c r="E585" s="8">
        <v>400800990032</v>
      </c>
      <c r="F585" t="s">
        <v>424</v>
      </c>
      <c r="G585" t="s">
        <v>596</v>
      </c>
      <c r="H585" t="s">
        <v>563</v>
      </c>
      <c r="I585">
        <v>9100</v>
      </c>
      <c r="J585" t="s">
        <v>529</v>
      </c>
      <c r="K585" t="s">
        <v>531</v>
      </c>
      <c r="L585" t="s">
        <v>530</v>
      </c>
      <c r="M585" t="s">
        <v>530</v>
      </c>
      <c r="N585" t="s">
        <v>531</v>
      </c>
      <c r="O585" t="s">
        <v>530</v>
      </c>
      <c r="P585">
        <v>3</v>
      </c>
      <c r="Q585" s="8" t="str">
        <f t="shared" si="9"/>
        <v>4008009900329100</v>
      </c>
      <c r="R585" t="s">
        <v>812</v>
      </c>
    </row>
    <row r="586" spans="1:18" x14ac:dyDescent="0.25">
      <c r="A586">
        <v>4</v>
      </c>
      <c r="B586">
        <v>1415</v>
      </c>
      <c r="C586" t="s">
        <v>532</v>
      </c>
      <c r="D586">
        <v>40060</v>
      </c>
      <c r="E586" s="8">
        <v>400800990032</v>
      </c>
      <c r="F586" t="s">
        <v>424</v>
      </c>
      <c r="G586" t="s">
        <v>596</v>
      </c>
      <c r="H586" t="s">
        <v>563</v>
      </c>
      <c r="I586">
        <v>9165</v>
      </c>
      <c r="J586" t="s">
        <v>529</v>
      </c>
      <c r="K586" t="s">
        <v>531</v>
      </c>
      <c r="L586" t="s">
        <v>530</v>
      </c>
      <c r="M586" t="s">
        <v>530</v>
      </c>
      <c r="N586" t="s">
        <v>530</v>
      </c>
      <c r="O586" t="s">
        <v>531</v>
      </c>
      <c r="P586">
        <v>4</v>
      </c>
      <c r="Q586" s="8" t="str">
        <f t="shared" si="9"/>
        <v>4008009900329165</v>
      </c>
      <c r="R586" t="s">
        <v>812</v>
      </c>
    </row>
    <row r="587" spans="1:18" x14ac:dyDescent="0.25">
      <c r="A587">
        <v>4</v>
      </c>
      <c r="B587">
        <v>1415</v>
      </c>
      <c r="C587" t="s">
        <v>527</v>
      </c>
      <c r="D587">
        <v>28350</v>
      </c>
      <c r="E587" s="8">
        <v>310200999413</v>
      </c>
      <c r="F587" t="s">
        <v>393</v>
      </c>
      <c r="G587" t="s">
        <v>535</v>
      </c>
      <c r="H587" t="s">
        <v>534</v>
      </c>
      <c r="I587">
        <v>9000</v>
      </c>
      <c r="J587" t="s">
        <v>529</v>
      </c>
      <c r="K587" t="s">
        <v>530</v>
      </c>
      <c r="L587" t="s">
        <v>530</v>
      </c>
      <c r="M587" t="s">
        <v>531</v>
      </c>
      <c r="N587" t="s">
        <v>531</v>
      </c>
      <c r="O587" t="s">
        <v>530</v>
      </c>
      <c r="P587">
        <v>1</v>
      </c>
      <c r="Q587" s="8" t="str">
        <f t="shared" si="9"/>
        <v>3102009994139000</v>
      </c>
      <c r="R587" t="s">
        <v>812</v>
      </c>
    </row>
    <row r="588" spans="1:18" x14ac:dyDescent="0.25">
      <c r="A588">
        <v>4</v>
      </c>
      <c r="B588">
        <v>1415</v>
      </c>
      <c r="C588" t="s">
        <v>527</v>
      </c>
      <c r="D588">
        <v>28350</v>
      </c>
      <c r="E588" s="8">
        <v>310200999413</v>
      </c>
      <c r="F588" t="s">
        <v>393</v>
      </c>
      <c r="G588" t="s">
        <v>535</v>
      </c>
      <c r="H588" t="s">
        <v>534</v>
      </c>
      <c r="I588">
        <v>9100</v>
      </c>
      <c r="J588" t="s">
        <v>529</v>
      </c>
      <c r="K588" t="s">
        <v>531</v>
      </c>
      <c r="L588" t="s">
        <v>530</v>
      </c>
      <c r="M588" t="s">
        <v>530</v>
      </c>
      <c r="N588" t="s">
        <v>531</v>
      </c>
      <c r="O588" t="s">
        <v>530</v>
      </c>
      <c r="P588">
        <v>3</v>
      </c>
      <c r="Q588" s="8" t="str">
        <f t="shared" si="9"/>
        <v>3102009994139100</v>
      </c>
      <c r="R588" t="s">
        <v>812</v>
      </c>
    </row>
    <row r="589" spans="1:18" x14ac:dyDescent="0.25">
      <c r="A589">
        <v>4</v>
      </c>
      <c r="B589">
        <v>1415</v>
      </c>
      <c r="C589" t="s">
        <v>527</v>
      </c>
      <c r="D589">
        <v>28350</v>
      </c>
      <c r="E589" s="8">
        <v>310200999413</v>
      </c>
      <c r="F589" t="s">
        <v>393</v>
      </c>
      <c r="G589" t="s">
        <v>535</v>
      </c>
      <c r="H589" t="s">
        <v>534</v>
      </c>
      <c r="I589">
        <v>9160</v>
      </c>
      <c r="J589" t="s">
        <v>529</v>
      </c>
      <c r="K589" t="s">
        <v>531</v>
      </c>
      <c r="L589" t="s">
        <v>530</v>
      </c>
      <c r="M589" t="s">
        <v>530</v>
      </c>
      <c r="N589" t="s">
        <v>530</v>
      </c>
      <c r="O589" t="s">
        <v>531</v>
      </c>
      <c r="P589">
        <v>4</v>
      </c>
      <c r="Q589" s="8" t="str">
        <f t="shared" si="9"/>
        <v>3102009994139160</v>
      </c>
      <c r="R589" t="s">
        <v>812</v>
      </c>
    </row>
    <row r="590" spans="1:18" x14ac:dyDescent="0.25">
      <c r="A590">
        <v>4</v>
      </c>
      <c r="B590">
        <v>1415</v>
      </c>
      <c r="C590" t="s">
        <v>527</v>
      </c>
      <c r="D590">
        <v>28340</v>
      </c>
      <c r="E590" s="8">
        <v>342900997801</v>
      </c>
      <c r="F590" t="s">
        <v>379</v>
      </c>
      <c r="G590" t="s">
        <v>542</v>
      </c>
      <c r="I590">
        <v>9000</v>
      </c>
      <c r="J590" t="s">
        <v>529</v>
      </c>
      <c r="K590" t="s">
        <v>530</v>
      </c>
      <c r="L590" t="s">
        <v>530</v>
      </c>
      <c r="M590" t="s">
        <v>531</v>
      </c>
      <c r="N590" t="s">
        <v>531</v>
      </c>
      <c r="O590" t="s">
        <v>530</v>
      </c>
      <c r="P590">
        <v>1</v>
      </c>
      <c r="Q590" s="8" t="str">
        <f t="shared" si="9"/>
        <v>3429009978019000</v>
      </c>
      <c r="R590" t="s">
        <v>812</v>
      </c>
    </row>
    <row r="591" spans="1:18" x14ac:dyDescent="0.25">
      <c r="A591">
        <v>4</v>
      </c>
      <c r="B591">
        <v>1415</v>
      </c>
      <c r="C591" t="s">
        <v>527</v>
      </c>
      <c r="D591">
        <v>28340</v>
      </c>
      <c r="E591" s="8">
        <v>342900997801</v>
      </c>
      <c r="F591" t="s">
        <v>379</v>
      </c>
      <c r="G591" t="s">
        <v>542</v>
      </c>
      <c r="I591">
        <v>9100</v>
      </c>
      <c r="J591" t="s">
        <v>529</v>
      </c>
      <c r="K591" t="s">
        <v>531</v>
      </c>
      <c r="L591" t="s">
        <v>530</v>
      </c>
      <c r="M591" t="s">
        <v>530</v>
      </c>
      <c r="N591" t="s">
        <v>531</v>
      </c>
      <c r="O591" t="s">
        <v>530</v>
      </c>
      <c r="P591">
        <v>3</v>
      </c>
      <c r="Q591" s="8" t="str">
        <f t="shared" si="9"/>
        <v>3429009978019100</v>
      </c>
      <c r="R591" t="s">
        <v>812</v>
      </c>
    </row>
    <row r="592" spans="1:18" x14ac:dyDescent="0.25">
      <c r="A592">
        <v>4</v>
      </c>
      <c r="B592">
        <v>1415</v>
      </c>
      <c r="C592" t="s">
        <v>527</v>
      </c>
      <c r="D592">
        <v>28340</v>
      </c>
      <c r="E592" s="8">
        <v>342900997801</v>
      </c>
      <c r="F592" t="s">
        <v>379</v>
      </c>
      <c r="G592" t="s">
        <v>542</v>
      </c>
      <c r="I592">
        <v>9160</v>
      </c>
      <c r="J592" t="s">
        <v>529</v>
      </c>
      <c r="K592" t="s">
        <v>531</v>
      </c>
      <c r="L592" t="s">
        <v>530</v>
      </c>
      <c r="M592" t="s">
        <v>530</v>
      </c>
      <c r="N592" t="s">
        <v>530</v>
      </c>
      <c r="O592" t="s">
        <v>531</v>
      </c>
      <c r="P592">
        <v>4</v>
      </c>
      <c r="Q592" s="8" t="str">
        <f t="shared" si="9"/>
        <v>3429009978019160</v>
      </c>
      <c r="R592" t="s">
        <v>812</v>
      </c>
    </row>
    <row r="593" spans="1:18" x14ac:dyDescent="0.25">
      <c r="A593">
        <v>4</v>
      </c>
      <c r="B593">
        <v>1415</v>
      </c>
      <c r="C593" t="s">
        <v>532</v>
      </c>
      <c r="D593">
        <v>20350</v>
      </c>
      <c r="E593" s="8">
        <v>261600998086</v>
      </c>
      <c r="F593" t="s">
        <v>346</v>
      </c>
      <c r="G593" t="s">
        <v>537</v>
      </c>
      <c r="H593" t="s">
        <v>562</v>
      </c>
      <c r="I593">
        <v>9165</v>
      </c>
      <c r="J593" t="s">
        <v>529</v>
      </c>
      <c r="K593" t="s">
        <v>531</v>
      </c>
      <c r="L593" t="s">
        <v>530</v>
      </c>
      <c r="M593" t="s">
        <v>530</v>
      </c>
      <c r="N593" t="s">
        <v>530</v>
      </c>
      <c r="O593" t="s">
        <v>531</v>
      </c>
      <c r="P593">
        <v>4</v>
      </c>
      <c r="Q593" s="8" t="str">
        <f t="shared" si="9"/>
        <v>2616009980869165</v>
      </c>
      <c r="R593" t="s">
        <v>812</v>
      </c>
    </row>
    <row r="594" spans="1:18" x14ac:dyDescent="0.25">
      <c r="A594">
        <v>4</v>
      </c>
      <c r="B594">
        <v>1415</v>
      </c>
      <c r="C594" t="s">
        <v>532</v>
      </c>
      <c r="D594">
        <v>22630</v>
      </c>
      <c r="E594" s="8">
        <v>620600998101</v>
      </c>
      <c r="F594" t="s">
        <v>365</v>
      </c>
      <c r="G594" t="s">
        <v>596</v>
      </c>
      <c r="H594" t="s">
        <v>563</v>
      </c>
      <c r="I594">
        <v>9000</v>
      </c>
      <c r="J594" t="s">
        <v>529</v>
      </c>
      <c r="K594" t="s">
        <v>530</v>
      </c>
      <c r="L594" t="s">
        <v>530</v>
      </c>
      <c r="M594" t="s">
        <v>531</v>
      </c>
      <c r="N594" t="s">
        <v>531</v>
      </c>
      <c r="O594" t="s">
        <v>530</v>
      </c>
      <c r="P594">
        <v>1</v>
      </c>
      <c r="Q594" s="8" t="str">
        <f t="shared" si="9"/>
        <v>6206009981019000</v>
      </c>
      <c r="R594" t="s">
        <v>812</v>
      </c>
    </row>
    <row r="595" spans="1:18" x14ac:dyDescent="0.25">
      <c r="A595">
        <v>4</v>
      </c>
      <c r="B595">
        <v>1415</v>
      </c>
      <c r="C595" t="s">
        <v>532</v>
      </c>
      <c r="D595">
        <v>22630</v>
      </c>
      <c r="E595" s="8">
        <v>620600998101</v>
      </c>
      <c r="F595" t="s">
        <v>365</v>
      </c>
      <c r="G595" t="s">
        <v>596</v>
      </c>
      <c r="H595" t="s">
        <v>563</v>
      </c>
      <c r="I595">
        <v>9160</v>
      </c>
      <c r="J595" t="s">
        <v>529</v>
      </c>
      <c r="K595" t="s">
        <v>531</v>
      </c>
      <c r="L595" t="s">
        <v>530</v>
      </c>
      <c r="M595" t="s">
        <v>530</v>
      </c>
      <c r="N595" t="s">
        <v>530</v>
      </c>
      <c r="O595" t="s">
        <v>531</v>
      </c>
      <c r="P595">
        <v>4</v>
      </c>
      <c r="Q595" s="8" t="str">
        <f t="shared" si="9"/>
        <v>6206009981019160</v>
      </c>
      <c r="R595" t="s">
        <v>812</v>
      </c>
    </row>
    <row r="596" spans="1:18" x14ac:dyDescent="0.25">
      <c r="A596">
        <v>4</v>
      </c>
      <c r="B596">
        <v>1415</v>
      </c>
      <c r="C596" t="s">
        <v>532</v>
      </c>
      <c r="D596">
        <v>30590</v>
      </c>
      <c r="E596" s="8">
        <v>480102880019</v>
      </c>
      <c r="F596" t="s">
        <v>668</v>
      </c>
      <c r="G596" t="s">
        <v>556</v>
      </c>
      <c r="I596">
        <v>9100</v>
      </c>
      <c r="J596" t="s">
        <v>529</v>
      </c>
      <c r="K596" t="s">
        <v>531</v>
      </c>
      <c r="L596" t="s">
        <v>530</v>
      </c>
      <c r="M596" t="s">
        <v>530</v>
      </c>
      <c r="N596" t="s">
        <v>531</v>
      </c>
      <c r="O596" t="s">
        <v>530</v>
      </c>
      <c r="P596">
        <v>3</v>
      </c>
      <c r="Q596" s="8" t="str">
        <f t="shared" si="9"/>
        <v>4801028800199100</v>
      </c>
      <c r="R596" t="s">
        <v>812</v>
      </c>
    </row>
    <row r="597" spans="1:18" x14ac:dyDescent="0.25">
      <c r="A597">
        <v>4</v>
      </c>
      <c r="B597">
        <v>1415</v>
      </c>
      <c r="C597" t="s">
        <v>532</v>
      </c>
      <c r="D597">
        <v>30590</v>
      </c>
      <c r="E597" s="8">
        <v>480102880019</v>
      </c>
      <c r="F597" t="s">
        <v>668</v>
      </c>
      <c r="G597" t="s">
        <v>556</v>
      </c>
      <c r="I597">
        <v>9160</v>
      </c>
      <c r="J597" t="s">
        <v>529</v>
      </c>
      <c r="K597" t="s">
        <v>531</v>
      </c>
      <c r="L597" t="s">
        <v>530</v>
      </c>
      <c r="M597" t="s">
        <v>530</v>
      </c>
      <c r="N597" t="s">
        <v>530</v>
      </c>
      <c r="O597" t="s">
        <v>531</v>
      </c>
      <c r="P597">
        <v>4</v>
      </c>
      <c r="Q597" s="8" t="str">
        <f t="shared" si="9"/>
        <v>4801028800199160</v>
      </c>
      <c r="R597" t="s">
        <v>812</v>
      </c>
    </row>
    <row r="598" spans="1:18" x14ac:dyDescent="0.25">
      <c r="A598">
        <v>4</v>
      </c>
      <c r="B598">
        <v>1415</v>
      </c>
      <c r="C598" t="s">
        <v>527</v>
      </c>
      <c r="D598">
        <v>13820</v>
      </c>
      <c r="E598" s="8">
        <v>662200880200</v>
      </c>
      <c r="F598" t="s">
        <v>669</v>
      </c>
      <c r="G598" t="s">
        <v>563</v>
      </c>
      <c r="I598">
        <v>9101</v>
      </c>
      <c r="J598" t="s">
        <v>529</v>
      </c>
      <c r="K598" t="s">
        <v>531</v>
      </c>
      <c r="L598" t="s">
        <v>530</v>
      </c>
      <c r="M598" t="s">
        <v>530</v>
      </c>
      <c r="N598" t="s">
        <v>531</v>
      </c>
      <c r="O598" t="s">
        <v>530</v>
      </c>
      <c r="P598">
        <v>3</v>
      </c>
      <c r="Q598" s="8" t="str">
        <f t="shared" si="9"/>
        <v>6622008802009101</v>
      </c>
      <c r="R598" t="s">
        <v>812</v>
      </c>
    </row>
    <row r="599" spans="1:18" x14ac:dyDescent="0.25">
      <c r="A599">
        <v>4</v>
      </c>
      <c r="B599">
        <v>1415</v>
      </c>
      <c r="C599" t="s">
        <v>527</v>
      </c>
      <c r="D599">
        <v>13820</v>
      </c>
      <c r="E599" s="8">
        <v>662200880200</v>
      </c>
      <c r="F599" t="s">
        <v>669</v>
      </c>
      <c r="G599" t="s">
        <v>563</v>
      </c>
      <c r="I599">
        <v>9115</v>
      </c>
      <c r="J599" t="s">
        <v>529</v>
      </c>
      <c r="K599" t="s">
        <v>531</v>
      </c>
      <c r="L599" t="s">
        <v>530</v>
      </c>
      <c r="M599" t="s">
        <v>530</v>
      </c>
      <c r="N599" t="s">
        <v>531</v>
      </c>
      <c r="O599" t="s">
        <v>530</v>
      </c>
      <c r="P599">
        <v>3</v>
      </c>
      <c r="Q599" s="8" t="str">
        <f t="shared" si="9"/>
        <v>6622008802009115</v>
      </c>
      <c r="R599" t="s">
        <v>812</v>
      </c>
    </row>
    <row r="600" spans="1:18" x14ac:dyDescent="0.25">
      <c r="A600">
        <v>4</v>
      </c>
      <c r="B600">
        <v>1415</v>
      </c>
      <c r="C600" t="s">
        <v>527</v>
      </c>
      <c r="D600">
        <v>13820</v>
      </c>
      <c r="E600" s="8">
        <v>662200880200</v>
      </c>
      <c r="F600" t="s">
        <v>669</v>
      </c>
      <c r="G600" t="s">
        <v>563</v>
      </c>
      <c r="I600">
        <v>9160</v>
      </c>
      <c r="J600" t="s">
        <v>529</v>
      </c>
      <c r="K600" t="s">
        <v>531</v>
      </c>
      <c r="L600" t="s">
        <v>530</v>
      </c>
      <c r="M600" t="s">
        <v>530</v>
      </c>
      <c r="N600" t="s">
        <v>530</v>
      </c>
      <c r="O600" t="s">
        <v>531</v>
      </c>
      <c r="P600">
        <v>4</v>
      </c>
      <c r="Q600" s="8" t="str">
        <f t="shared" si="9"/>
        <v>6622008802009160</v>
      </c>
      <c r="R600" t="s">
        <v>812</v>
      </c>
    </row>
    <row r="601" spans="1:18" x14ac:dyDescent="0.25">
      <c r="A601">
        <v>3</v>
      </c>
      <c r="B601">
        <v>1415</v>
      </c>
      <c r="C601" t="s">
        <v>527</v>
      </c>
      <c r="D601">
        <v>26670</v>
      </c>
      <c r="E601" s="8">
        <v>331700880056</v>
      </c>
      <c r="F601" t="s">
        <v>706</v>
      </c>
      <c r="G601" t="s">
        <v>547</v>
      </c>
      <c r="H601" t="s">
        <v>539</v>
      </c>
      <c r="I601">
        <v>9160</v>
      </c>
      <c r="J601" t="s">
        <v>529</v>
      </c>
      <c r="K601" t="s">
        <v>531</v>
      </c>
      <c r="L601" t="s">
        <v>530</v>
      </c>
      <c r="M601" t="s">
        <v>530</v>
      </c>
      <c r="N601" t="s">
        <v>530</v>
      </c>
      <c r="O601" t="s">
        <v>531</v>
      </c>
      <c r="P601">
        <v>4</v>
      </c>
      <c r="Q601" s="8" t="str">
        <f t="shared" si="9"/>
        <v>3317008800569160</v>
      </c>
      <c r="R601" t="s">
        <v>812</v>
      </c>
    </row>
    <row r="602" spans="1:18" x14ac:dyDescent="0.25">
      <c r="A602">
        <v>4</v>
      </c>
      <c r="B602">
        <v>1415</v>
      </c>
      <c r="C602" t="s">
        <v>527</v>
      </c>
      <c r="D602">
        <v>70490</v>
      </c>
      <c r="E602" s="8">
        <v>800000074113</v>
      </c>
      <c r="F602" t="s">
        <v>670</v>
      </c>
      <c r="G602" t="s">
        <v>571</v>
      </c>
      <c r="I602">
        <v>9100</v>
      </c>
      <c r="J602" t="s">
        <v>529</v>
      </c>
      <c r="K602" t="s">
        <v>531</v>
      </c>
      <c r="L602" t="s">
        <v>530</v>
      </c>
      <c r="M602" t="s">
        <v>530</v>
      </c>
      <c r="N602" t="s">
        <v>531</v>
      </c>
      <c r="O602" t="s">
        <v>530</v>
      </c>
      <c r="P602">
        <v>3</v>
      </c>
      <c r="Q602" s="8" t="str">
        <f t="shared" si="9"/>
        <v>8000000741139100</v>
      </c>
      <c r="R602" t="s">
        <v>812</v>
      </c>
    </row>
    <row r="603" spans="1:18" x14ac:dyDescent="0.25">
      <c r="A603">
        <v>4</v>
      </c>
      <c r="B603">
        <v>1415</v>
      </c>
      <c r="C603" t="s">
        <v>532</v>
      </c>
      <c r="D603">
        <v>40640</v>
      </c>
      <c r="E603" s="8">
        <v>412300999379</v>
      </c>
      <c r="F603" t="s">
        <v>597</v>
      </c>
      <c r="G603" t="s">
        <v>562</v>
      </c>
      <c r="I603">
        <v>9021</v>
      </c>
      <c r="J603" t="s">
        <v>529</v>
      </c>
      <c r="K603" t="s">
        <v>530</v>
      </c>
      <c r="L603" t="s">
        <v>530</v>
      </c>
      <c r="M603" t="s">
        <v>531</v>
      </c>
      <c r="N603" t="s">
        <v>531</v>
      </c>
      <c r="O603" t="s">
        <v>530</v>
      </c>
      <c r="P603">
        <v>1</v>
      </c>
      <c r="Q603" s="8" t="str">
        <f t="shared" si="9"/>
        <v>4123009993799021</v>
      </c>
      <c r="R603" t="s">
        <v>812</v>
      </c>
    </row>
    <row r="604" spans="1:18" x14ac:dyDescent="0.25">
      <c r="A604">
        <v>4</v>
      </c>
      <c r="B604">
        <v>1415</v>
      </c>
      <c r="C604" t="s">
        <v>532</v>
      </c>
      <c r="D604">
        <v>40640</v>
      </c>
      <c r="E604" s="8">
        <v>412300999379</v>
      </c>
      <c r="F604" t="s">
        <v>597</v>
      </c>
      <c r="G604" t="s">
        <v>562</v>
      </c>
      <c r="I604">
        <v>9160</v>
      </c>
      <c r="J604" t="s">
        <v>529</v>
      </c>
      <c r="K604" t="s">
        <v>531</v>
      </c>
      <c r="L604" t="s">
        <v>530</v>
      </c>
      <c r="M604" t="s">
        <v>530</v>
      </c>
      <c r="N604" t="s">
        <v>530</v>
      </c>
      <c r="O604" t="s">
        <v>531</v>
      </c>
      <c r="P604">
        <v>4</v>
      </c>
      <c r="Q604" s="8" t="str">
        <f t="shared" si="9"/>
        <v>4123009993799160</v>
      </c>
      <c r="R604" t="s">
        <v>812</v>
      </c>
    </row>
    <row r="605" spans="1:18" x14ac:dyDescent="0.25">
      <c r="A605">
        <v>4</v>
      </c>
      <c r="B605">
        <v>1415</v>
      </c>
      <c r="C605" t="s">
        <v>527</v>
      </c>
      <c r="D605">
        <v>22740</v>
      </c>
      <c r="E605" s="8">
        <v>490804998235</v>
      </c>
      <c r="F605" t="s">
        <v>372</v>
      </c>
      <c r="G605" t="s">
        <v>571</v>
      </c>
      <c r="I605">
        <v>9002</v>
      </c>
      <c r="J605" t="s">
        <v>529</v>
      </c>
      <c r="K605" t="s">
        <v>530</v>
      </c>
      <c r="L605" t="s">
        <v>530</v>
      </c>
      <c r="M605" t="s">
        <v>531</v>
      </c>
      <c r="N605" t="s">
        <v>531</v>
      </c>
      <c r="O605" t="s">
        <v>530</v>
      </c>
      <c r="P605">
        <v>1</v>
      </c>
      <c r="Q605" s="8" t="str">
        <f t="shared" si="9"/>
        <v>4908049982359002</v>
      </c>
      <c r="R605" t="s">
        <v>812</v>
      </c>
    </row>
    <row r="606" spans="1:18" x14ac:dyDescent="0.25">
      <c r="A606">
        <v>4</v>
      </c>
      <c r="B606">
        <v>1415</v>
      </c>
      <c r="C606" t="s">
        <v>527</v>
      </c>
      <c r="D606">
        <v>22750</v>
      </c>
      <c r="E606" s="8">
        <v>280502998059</v>
      </c>
      <c r="F606" t="s">
        <v>598</v>
      </c>
      <c r="G606" t="s">
        <v>562</v>
      </c>
      <c r="I606">
        <v>9000</v>
      </c>
      <c r="J606" t="s">
        <v>529</v>
      </c>
      <c r="K606" t="s">
        <v>530</v>
      </c>
      <c r="L606" t="s">
        <v>530</v>
      </c>
      <c r="M606" t="s">
        <v>531</v>
      </c>
      <c r="N606" t="s">
        <v>531</v>
      </c>
      <c r="O606" t="s">
        <v>530</v>
      </c>
      <c r="P606">
        <v>1</v>
      </c>
      <c r="Q606" s="8" t="str">
        <f t="shared" si="9"/>
        <v>2805029980599000</v>
      </c>
      <c r="R606" t="s">
        <v>812</v>
      </c>
    </row>
    <row r="607" spans="1:18" x14ac:dyDescent="0.25">
      <c r="A607">
        <v>4</v>
      </c>
      <c r="B607">
        <v>1415</v>
      </c>
      <c r="C607" t="s">
        <v>527</v>
      </c>
      <c r="D607">
        <v>22750</v>
      </c>
      <c r="E607" s="8">
        <v>280502998059</v>
      </c>
      <c r="F607" t="s">
        <v>598</v>
      </c>
      <c r="G607" t="s">
        <v>562</v>
      </c>
      <c r="I607">
        <v>9100</v>
      </c>
      <c r="J607" t="s">
        <v>529</v>
      </c>
      <c r="K607" t="s">
        <v>531</v>
      </c>
      <c r="L607" t="s">
        <v>530</v>
      </c>
      <c r="M607" t="s">
        <v>530</v>
      </c>
      <c r="N607" t="s">
        <v>531</v>
      </c>
      <c r="O607" t="s">
        <v>530</v>
      </c>
      <c r="P607">
        <v>3</v>
      </c>
      <c r="Q607" s="8" t="str">
        <f t="shared" si="9"/>
        <v>2805029980599100</v>
      </c>
      <c r="R607" t="s">
        <v>812</v>
      </c>
    </row>
    <row r="608" spans="1:18" x14ac:dyDescent="0.25">
      <c r="A608">
        <v>4</v>
      </c>
      <c r="B608">
        <v>1415</v>
      </c>
      <c r="C608" t="s">
        <v>527</v>
      </c>
      <c r="D608">
        <v>22750</v>
      </c>
      <c r="E608" s="8">
        <v>280502998059</v>
      </c>
      <c r="F608" t="s">
        <v>598</v>
      </c>
      <c r="G608" t="s">
        <v>562</v>
      </c>
      <c r="I608">
        <v>9115</v>
      </c>
      <c r="J608" t="s">
        <v>529</v>
      </c>
      <c r="K608" t="s">
        <v>531</v>
      </c>
      <c r="L608" t="s">
        <v>530</v>
      </c>
      <c r="M608" t="s">
        <v>530</v>
      </c>
      <c r="N608" t="s">
        <v>531</v>
      </c>
      <c r="O608" t="s">
        <v>530</v>
      </c>
      <c r="P608">
        <v>3</v>
      </c>
      <c r="Q608" s="8" t="str">
        <f t="shared" si="9"/>
        <v>2805029980599115</v>
      </c>
      <c r="R608" t="s">
        <v>812</v>
      </c>
    </row>
    <row r="609" spans="1:18" x14ac:dyDescent="0.25">
      <c r="A609">
        <v>4</v>
      </c>
      <c r="B609">
        <v>1415</v>
      </c>
      <c r="C609" t="s">
        <v>527</v>
      </c>
      <c r="D609">
        <v>22750</v>
      </c>
      <c r="E609" s="8">
        <v>280502998059</v>
      </c>
      <c r="F609" t="s">
        <v>598</v>
      </c>
      <c r="G609" t="s">
        <v>562</v>
      </c>
      <c r="I609">
        <v>9160</v>
      </c>
      <c r="J609" t="s">
        <v>551</v>
      </c>
      <c r="K609" t="s">
        <v>531</v>
      </c>
      <c r="L609" t="s">
        <v>530</v>
      </c>
      <c r="M609" t="s">
        <v>530</v>
      </c>
      <c r="N609" t="s">
        <v>530</v>
      </c>
      <c r="O609" t="s">
        <v>531</v>
      </c>
      <c r="P609">
        <v>4</v>
      </c>
      <c r="Q609" s="8" t="str">
        <f t="shared" si="9"/>
        <v>2805029980599160</v>
      </c>
      <c r="R609" t="s">
        <v>812</v>
      </c>
    </row>
    <row r="610" spans="1:18" x14ac:dyDescent="0.25">
      <c r="A610">
        <v>4</v>
      </c>
      <c r="B610">
        <v>1415</v>
      </c>
      <c r="C610" t="s">
        <v>527</v>
      </c>
      <c r="D610">
        <v>37220</v>
      </c>
      <c r="E610" s="8">
        <v>260501996191</v>
      </c>
      <c r="F610" t="s">
        <v>599</v>
      </c>
      <c r="G610" t="s">
        <v>542</v>
      </c>
      <c r="I610">
        <v>9000</v>
      </c>
      <c r="J610" t="s">
        <v>529</v>
      </c>
      <c r="K610" t="s">
        <v>530</v>
      </c>
      <c r="L610" t="s">
        <v>530</v>
      </c>
      <c r="M610" t="s">
        <v>531</v>
      </c>
      <c r="N610" t="s">
        <v>531</v>
      </c>
      <c r="O610" t="s">
        <v>530</v>
      </c>
      <c r="P610">
        <v>1</v>
      </c>
      <c r="Q610" s="8" t="str">
        <f t="shared" si="9"/>
        <v>2605019961919000</v>
      </c>
      <c r="R610" t="s">
        <v>812</v>
      </c>
    </row>
    <row r="611" spans="1:18" x14ac:dyDescent="0.25">
      <c r="A611">
        <v>4</v>
      </c>
      <c r="B611">
        <v>1415</v>
      </c>
      <c r="C611" t="s">
        <v>527</v>
      </c>
      <c r="D611">
        <v>37220</v>
      </c>
      <c r="E611" s="8">
        <v>260501996191</v>
      </c>
      <c r="F611" t="s">
        <v>599</v>
      </c>
      <c r="G611" t="s">
        <v>542</v>
      </c>
      <c r="I611">
        <v>9001</v>
      </c>
      <c r="J611" t="s">
        <v>529</v>
      </c>
      <c r="K611" t="s">
        <v>530</v>
      </c>
      <c r="L611" t="s">
        <v>530</v>
      </c>
      <c r="M611" t="s">
        <v>531</v>
      </c>
      <c r="N611" t="s">
        <v>531</v>
      </c>
      <c r="O611" t="s">
        <v>530</v>
      </c>
      <c r="P611">
        <v>1</v>
      </c>
      <c r="Q611" s="8" t="str">
        <f t="shared" si="9"/>
        <v>2605019961919001</v>
      </c>
      <c r="R611" t="s">
        <v>812</v>
      </c>
    </row>
    <row r="612" spans="1:18" x14ac:dyDescent="0.25">
      <c r="A612">
        <v>1</v>
      </c>
      <c r="B612">
        <v>1415</v>
      </c>
      <c r="C612" t="s">
        <v>527</v>
      </c>
      <c r="D612">
        <v>13870</v>
      </c>
      <c r="E612" s="8">
        <v>310100880025</v>
      </c>
      <c r="F612" t="s">
        <v>486</v>
      </c>
      <c r="G612" t="s">
        <v>539</v>
      </c>
      <c r="I612">
        <v>9100</v>
      </c>
      <c r="J612" t="s">
        <v>529</v>
      </c>
      <c r="K612" t="s">
        <v>531</v>
      </c>
      <c r="L612" t="s">
        <v>530</v>
      </c>
      <c r="M612" t="s">
        <v>530</v>
      </c>
      <c r="N612" t="s">
        <v>531</v>
      </c>
      <c r="O612" t="s">
        <v>530</v>
      </c>
      <c r="P612">
        <v>3</v>
      </c>
      <c r="Q612" s="8" t="str">
        <f t="shared" si="9"/>
        <v>3101008800259100</v>
      </c>
      <c r="R612" t="s">
        <v>812</v>
      </c>
    </row>
    <row r="613" spans="1:18" x14ac:dyDescent="0.25">
      <c r="A613">
        <v>1</v>
      </c>
      <c r="B613">
        <v>1415</v>
      </c>
      <c r="C613" t="s">
        <v>527</v>
      </c>
      <c r="D613">
        <v>13870</v>
      </c>
      <c r="E613" s="8">
        <v>310100880025</v>
      </c>
      <c r="F613" t="s">
        <v>486</v>
      </c>
      <c r="G613" t="s">
        <v>539</v>
      </c>
      <c r="I613">
        <v>9115</v>
      </c>
      <c r="J613" t="s">
        <v>529</v>
      </c>
      <c r="K613" t="s">
        <v>531</v>
      </c>
      <c r="L613" t="s">
        <v>530</v>
      </c>
      <c r="M613" t="s">
        <v>530</v>
      </c>
      <c r="N613" t="s">
        <v>531</v>
      </c>
      <c r="O613" t="s">
        <v>530</v>
      </c>
      <c r="P613">
        <v>3</v>
      </c>
      <c r="Q613" s="8" t="str">
        <f t="shared" si="9"/>
        <v>3101008800259115</v>
      </c>
      <c r="R613" t="s">
        <v>812</v>
      </c>
    </row>
    <row r="614" spans="1:18" x14ac:dyDescent="0.25">
      <c r="A614">
        <v>4</v>
      </c>
      <c r="B614">
        <v>1415</v>
      </c>
      <c r="C614" t="s">
        <v>527</v>
      </c>
      <c r="D614">
        <v>22790</v>
      </c>
      <c r="E614" s="8">
        <v>353100880287</v>
      </c>
      <c r="F614" t="s">
        <v>464</v>
      </c>
      <c r="G614" t="s">
        <v>542</v>
      </c>
      <c r="I614">
        <v>9100</v>
      </c>
      <c r="J614" t="s">
        <v>529</v>
      </c>
      <c r="K614" t="s">
        <v>531</v>
      </c>
      <c r="L614" t="s">
        <v>530</v>
      </c>
      <c r="M614" t="s">
        <v>530</v>
      </c>
      <c r="N614" t="s">
        <v>531</v>
      </c>
      <c r="O614" t="s">
        <v>530</v>
      </c>
      <c r="P614">
        <v>3</v>
      </c>
      <c r="Q614" s="8" t="str">
        <f t="shared" si="9"/>
        <v>3531008802879100</v>
      </c>
      <c r="R614" t="s">
        <v>812</v>
      </c>
    </row>
    <row r="615" spans="1:18" x14ac:dyDescent="0.25">
      <c r="A615">
        <v>4</v>
      </c>
      <c r="B615">
        <v>1415</v>
      </c>
      <c r="C615" t="s">
        <v>527</v>
      </c>
      <c r="D615">
        <v>22790</v>
      </c>
      <c r="E615" s="8">
        <v>353100880287</v>
      </c>
      <c r="F615" t="s">
        <v>464</v>
      </c>
      <c r="G615" t="s">
        <v>542</v>
      </c>
      <c r="I615">
        <v>9160</v>
      </c>
      <c r="J615" t="s">
        <v>529</v>
      </c>
      <c r="K615" t="s">
        <v>531</v>
      </c>
      <c r="L615" t="s">
        <v>530</v>
      </c>
      <c r="M615" t="s">
        <v>530</v>
      </c>
      <c r="N615" t="s">
        <v>530</v>
      </c>
      <c r="O615" t="s">
        <v>531</v>
      </c>
      <c r="P615">
        <v>4</v>
      </c>
      <c r="Q615" s="8" t="str">
        <f t="shared" si="9"/>
        <v>3531008802879160</v>
      </c>
      <c r="R615" t="s">
        <v>812</v>
      </c>
    </row>
    <row r="616" spans="1:18" x14ac:dyDescent="0.25">
      <c r="A616">
        <v>4</v>
      </c>
      <c r="B616">
        <v>1415</v>
      </c>
      <c r="C616" t="s">
        <v>527</v>
      </c>
      <c r="D616">
        <v>22910</v>
      </c>
      <c r="E616" s="8">
        <v>332100880054</v>
      </c>
      <c r="F616" t="s">
        <v>473</v>
      </c>
      <c r="G616" t="s">
        <v>571</v>
      </c>
      <c r="I616">
        <v>9160</v>
      </c>
      <c r="J616" t="s">
        <v>529</v>
      </c>
      <c r="K616" t="s">
        <v>531</v>
      </c>
      <c r="L616" t="s">
        <v>530</v>
      </c>
      <c r="M616" t="s">
        <v>530</v>
      </c>
      <c r="N616" t="s">
        <v>530</v>
      </c>
      <c r="O616" t="s">
        <v>531</v>
      </c>
      <c r="P616">
        <v>4</v>
      </c>
      <c r="Q616" s="8" t="str">
        <f t="shared" si="9"/>
        <v>3321008800549160</v>
      </c>
      <c r="R616" t="s">
        <v>812</v>
      </c>
    </row>
    <row r="617" spans="1:18" x14ac:dyDescent="0.25">
      <c r="A617">
        <v>4</v>
      </c>
      <c r="B617">
        <v>1415</v>
      </c>
      <c r="C617" t="s">
        <v>527</v>
      </c>
      <c r="D617">
        <v>11760</v>
      </c>
      <c r="E617" s="8">
        <v>661500880029</v>
      </c>
      <c r="F617" t="s">
        <v>671</v>
      </c>
      <c r="G617" t="s">
        <v>535</v>
      </c>
      <c r="H617" t="s">
        <v>542</v>
      </c>
      <c r="I617">
        <v>9100</v>
      </c>
      <c r="J617" t="s">
        <v>529</v>
      </c>
      <c r="K617" t="s">
        <v>531</v>
      </c>
      <c r="L617" t="s">
        <v>530</v>
      </c>
      <c r="M617" t="s">
        <v>530</v>
      </c>
      <c r="N617" t="s">
        <v>531</v>
      </c>
      <c r="O617" t="s">
        <v>530</v>
      </c>
      <c r="P617">
        <v>3</v>
      </c>
      <c r="Q617" s="8" t="str">
        <f t="shared" si="9"/>
        <v>6615008800299100</v>
      </c>
      <c r="R617" t="s">
        <v>812</v>
      </c>
    </row>
    <row r="618" spans="1:18" x14ac:dyDescent="0.25">
      <c r="A618">
        <v>4</v>
      </c>
      <c r="B618">
        <v>1415</v>
      </c>
      <c r="C618" t="s">
        <v>527</v>
      </c>
      <c r="D618">
        <v>11760</v>
      </c>
      <c r="E618" s="8">
        <v>661500880029</v>
      </c>
      <c r="F618" t="s">
        <v>671</v>
      </c>
      <c r="G618" t="s">
        <v>535</v>
      </c>
      <c r="H618" t="s">
        <v>542</v>
      </c>
      <c r="I618">
        <v>9115</v>
      </c>
      <c r="J618" t="s">
        <v>529</v>
      </c>
      <c r="K618" t="s">
        <v>531</v>
      </c>
      <c r="L618" t="s">
        <v>530</v>
      </c>
      <c r="M618" t="s">
        <v>530</v>
      </c>
      <c r="N618" t="s">
        <v>531</v>
      </c>
      <c r="O618" t="s">
        <v>530</v>
      </c>
      <c r="P618">
        <v>3</v>
      </c>
      <c r="Q618" s="8" t="str">
        <f t="shared" si="9"/>
        <v>6615008800299115</v>
      </c>
      <c r="R618" t="s">
        <v>812</v>
      </c>
    </row>
    <row r="619" spans="1:18" x14ac:dyDescent="0.25">
      <c r="A619">
        <v>4</v>
      </c>
      <c r="B619">
        <v>1415</v>
      </c>
      <c r="C619" t="s">
        <v>527</v>
      </c>
      <c r="D619">
        <v>11760</v>
      </c>
      <c r="E619" s="8">
        <v>661500880029</v>
      </c>
      <c r="F619" t="s">
        <v>671</v>
      </c>
      <c r="G619" t="s">
        <v>535</v>
      </c>
      <c r="H619" t="s">
        <v>542</v>
      </c>
      <c r="I619">
        <v>9116</v>
      </c>
      <c r="J619" t="s">
        <v>529</v>
      </c>
      <c r="K619" t="s">
        <v>531</v>
      </c>
      <c r="L619" t="s">
        <v>530</v>
      </c>
      <c r="M619" t="s">
        <v>530</v>
      </c>
      <c r="N619" t="s">
        <v>531</v>
      </c>
      <c r="O619" t="s">
        <v>530</v>
      </c>
      <c r="P619">
        <v>3</v>
      </c>
      <c r="Q619" s="8" t="str">
        <f t="shared" si="9"/>
        <v>6615008800299116</v>
      </c>
      <c r="R619" t="s">
        <v>812</v>
      </c>
    </row>
    <row r="620" spans="1:18" x14ac:dyDescent="0.25">
      <c r="A620">
        <v>4</v>
      </c>
      <c r="B620">
        <v>1415</v>
      </c>
      <c r="C620" t="s">
        <v>527</v>
      </c>
      <c r="D620">
        <v>11760</v>
      </c>
      <c r="E620" s="8">
        <v>661500880029</v>
      </c>
      <c r="F620" t="s">
        <v>671</v>
      </c>
      <c r="G620" t="s">
        <v>535</v>
      </c>
      <c r="H620" t="s">
        <v>542</v>
      </c>
      <c r="I620">
        <v>9165</v>
      </c>
      <c r="J620" t="s">
        <v>529</v>
      </c>
      <c r="K620" t="s">
        <v>531</v>
      </c>
      <c r="L620" t="s">
        <v>530</v>
      </c>
      <c r="M620" t="s">
        <v>530</v>
      </c>
      <c r="N620" t="s">
        <v>530</v>
      </c>
      <c r="O620" t="s">
        <v>531</v>
      </c>
      <c r="P620">
        <v>4</v>
      </c>
      <c r="Q620" s="8" t="str">
        <f t="shared" si="9"/>
        <v>6615008800299165</v>
      </c>
      <c r="R620" t="s">
        <v>812</v>
      </c>
    </row>
    <row r="621" spans="1:18" x14ac:dyDescent="0.25">
      <c r="A621">
        <v>4</v>
      </c>
      <c r="B621">
        <v>1415</v>
      </c>
      <c r="C621" t="s">
        <v>527</v>
      </c>
      <c r="D621">
        <v>11760</v>
      </c>
      <c r="E621" s="8">
        <v>661500880029</v>
      </c>
      <c r="F621" t="s">
        <v>671</v>
      </c>
      <c r="G621" t="s">
        <v>535</v>
      </c>
      <c r="H621" t="s">
        <v>542</v>
      </c>
      <c r="I621">
        <v>9166</v>
      </c>
      <c r="J621" t="s">
        <v>529</v>
      </c>
      <c r="K621" t="s">
        <v>531</v>
      </c>
      <c r="L621" t="s">
        <v>530</v>
      </c>
      <c r="M621" t="s">
        <v>530</v>
      </c>
      <c r="N621" t="s">
        <v>530</v>
      </c>
      <c r="O621" t="s">
        <v>531</v>
      </c>
      <c r="P621">
        <v>4</v>
      </c>
      <c r="Q621" s="8" t="str">
        <f t="shared" si="9"/>
        <v>6615008800299166</v>
      </c>
      <c r="R621" t="s">
        <v>812</v>
      </c>
    </row>
    <row r="622" spans="1:18" x14ac:dyDescent="0.25">
      <c r="A622">
        <v>4</v>
      </c>
      <c r="B622">
        <v>1415</v>
      </c>
      <c r="C622" t="s">
        <v>527</v>
      </c>
      <c r="D622">
        <v>13920</v>
      </c>
      <c r="E622" s="8">
        <v>661301997807</v>
      </c>
      <c r="F622" t="s">
        <v>600</v>
      </c>
      <c r="G622" t="s">
        <v>537</v>
      </c>
      <c r="H622" t="s">
        <v>540</v>
      </c>
      <c r="I622">
        <v>9000</v>
      </c>
      <c r="J622" t="s">
        <v>529</v>
      </c>
      <c r="K622" t="s">
        <v>530</v>
      </c>
      <c r="L622" t="s">
        <v>530</v>
      </c>
      <c r="M622" t="s">
        <v>531</v>
      </c>
      <c r="N622" t="s">
        <v>531</v>
      </c>
      <c r="O622" t="s">
        <v>530</v>
      </c>
      <c r="P622">
        <v>1</v>
      </c>
      <c r="Q622" s="8" t="str">
        <f t="shared" si="9"/>
        <v>6613019978079000</v>
      </c>
      <c r="R622" t="s">
        <v>812</v>
      </c>
    </row>
    <row r="623" spans="1:18" x14ac:dyDescent="0.25">
      <c r="A623">
        <v>4</v>
      </c>
      <c r="B623">
        <v>1415</v>
      </c>
      <c r="C623" t="s">
        <v>527</v>
      </c>
      <c r="D623">
        <v>22800</v>
      </c>
      <c r="E623" s="8">
        <v>662300997779</v>
      </c>
      <c r="F623" t="s">
        <v>601</v>
      </c>
      <c r="G623" t="s">
        <v>545</v>
      </c>
      <c r="H623" t="s">
        <v>536</v>
      </c>
      <c r="I623">
        <v>9000</v>
      </c>
      <c r="J623" t="s">
        <v>529</v>
      </c>
      <c r="K623" t="s">
        <v>530</v>
      </c>
      <c r="L623" t="s">
        <v>530</v>
      </c>
      <c r="M623" t="s">
        <v>531</v>
      </c>
      <c r="N623" t="s">
        <v>531</v>
      </c>
      <c r="O623" t="s">
        <v>530</v>
      </c>
      <c r="P623">
        <v>1</v>
      </c>
      <c r="Q623" s="8" t="str">
        <f t="shared" si="9"/>
        <v>6623009977799000</v>
      </c>
      <c r="R623" t="s">
        <v>812</v>
      </c>
    </row>
    <row r="624" spans="1:18" x14ac:dyDescent="0.25">
      <c r="A624">
        <v>4</v>
      </c>
      <c r="B624">
        <v>1415</v>
      </c>
      <c r="C624" t="s">
        <v>527</v>
      </c>
      <c r="D624">
        <v>22800</v>
      </c>
      <c r="E624" s="8">
        <v>662300997779</v>
      </c>
      <c r="F624" t="s">
        <v>601</v>
      </c>
      <c r="G624" t="s">
        <v>545</v>
      </c>
      <c r="H624" t="s">
        <v>536</v>
      </c>
      <c r="I624">
        <v>9100</v>
      </c>
      <c r="J624" t="s">
        <v>529</v>
      </c>
      <c r="K624" t="s">
        <v>531</v>
      </c>
      <c r="L624" t="s">
        <v>530</v>
      </c>
      <c r="M624" t="s">
        <v>530</v>
      </c>
      <c r="N624" t="s">
        <v>531</v>
      </c>
      <c r="O624" t="s">
        <v>530</v>
      </c>
      <c r="P624">
        <v>3</v>
      </c>
      <c r="Q624" s="8" t="str">
        <f t="shared" si="9"/>
        <v>6623009977799100</v>
      </c>
      <c r="R624" t="s">
        <v>812</v>
      </c>
    </row>
    <row r="625" spans="1:18" x14ac:dyDescent="0.25">
      <c r="A625">
        <v>1</v>
      </c>
      <c r="B625">
        <v>1415</v>
      </c>
      <c r="C625" t="s">
        <v>527</v>
      </c>
      <c r="D625">
        <v>13970</v>
      </c>
      <c r="E625" s="8">
        <v>530101880463</v>
      </c>
      <c r="F625" t="s">
        <v>452</v>
      </c>
      <c r="G625" t="s">
        <v>571</v>
      </c>
      <c r="I625">
        <v>9160</v>
      </c>
      <c r="J625" t="s">
        <v>529</v>
      </c>
      <c r="K625" t="s">
        <v>531</v>
      </c>
      <c r="L625" t="s">
        <v>530</v>
      </c>
      <c r="M625" t="s">
        <v>530</v>
      </c>
      <c r="N625" t="s">
        <v>530</v>
      </c>
      <c r="O625" t="s">
        <v>531</v>
      </c>
      <c r="P625">
        <v>4</v>
      </c>
      <c r="Q625" s="8" t="str">
        <f t="shared" si="9"/>
        <v>5301018804639160</v>
      </c>
      <c r="R625" t="s">
        <v>812</v>
      </c>
    </row>
    <row r="626" spans="1:18" x14ac:dyDescent="0.25">
      <c r="A626">
        <v>1</v>
      </c>
      <c r="B626">
        <v>1415</v>
      </c>
      <c r="C626" t="s">
        <v>527</v>
      </c>
      <c r="D626">
        <v>13970</v>
      </c>
      <c r="E626" s="8">
        <v>530101880463</v>
      </c>
      <c r="F626" t="s">
        <v>452</v>
      </c>
      <c r="G626" t="s">
        <v>571</v>
      </c>
      <c r="I626">
        <v>9165</v>
      </c>
      <c r="J626" t="s">
        <v>529</v>
      </c>
      <c r="K626" t="s">
        <v>531</v>
      </c>
      <c r="L626" t="s">
        <v>530</v>
      </c>
      <c r="M626" t="s">
        <v>530</v>
      </c>
      <c r="N626" t="s">
        <v>530</v>
      </c>
      <c r="O626" t="s">
        <v>531</v>
      </c>
      <c r="P626">
        <v>4</v>
      </c>
      <c r="Q626" s="8" t="str">
        <f t="shared" si="9"/>
        <v>5301018804639165</v>
      </c>
      <c r="R626" t="s">
        <v>812</v>
      </c>
    </row>
    <row r="627" spans="1:18" x14ac:dyDescent="0.25">
      <c r="A627">
        <v>4</v>
      </c>
      <c r="B627">
        <v>1415</v>
      </c>
      <c r="C627" t="s">
        <v>527</v>
      </c>
      <c r="D627">
        <v>13990</v>
      </c>
      <c r="E627" s="8">
        <v>342500880003</v>
      </c>
      <c r="F627" t="s">
        <v>672</v>
      </c>
      <c r="G627" t="s">
        <v>562</v>
      </c>
      <c r="I627">
        <v>9100</v>
      </c>
      <c r="J627" t="s">
        <v>529</v>
      </c>
      <c r="K627" t="s">
        <v>531</v>
      </c>
      <c r="L627" t="s">
        <v>530</v>
      </c>
      <c r="M627" t="s">
        <v>530</v>
      </c>
      <c r="N627" t="s">
        <v>531</v>
      </c>
      <c r="O627" t="s">
        <v>530</v>
      </c>
      <c r="P627">
        <v>3</v>
      </c>
      <c r="Q627" s="8" t="str">
        <f t="shared" si="9"/>
        <v>3425008800039100</v>
      </c>
      <c r="R627" t="s">
        <v>812</v>
      </c>
    </row>
    <row r="628" spans="1:18" x14ac:dyDescent="0.25">
      <c r="A628">
        <v>4</v>
      </c>
      <c r="B628">
        <v>1415</v>
      </c>
      <c r="C628" t="s">
        <v>532</v>
      </c>
      <c r="D628">
        <v>24300</v>
      </c>
      <c r="E628" s="8">
        <v>530515997783</v>
      </c>
      <c r="F628" t="s">
        <v>368</v>
      </c>
      <c r="G628" t="s">
        <v>558</v>
      </c>
      <c r="I628">
        <v>9000</v>
      </c>
      <c r="J628" t="s">
        <v>529</v>
      </c>
      <c r="K628" t="s">
        <v>530</v>
      </c>
      <c r="L628" t="s">
        <v>530</v>
      </c>
      <c r="M628" t="s">
        <v>531</v>
      </c>
      <c r="N628" t="s">
        <v>531</v>
      </c>
      <c r="O628" t="s">
        <v>530</v>
      </c>
      <c r="P628">
        <v>1</v>
      </c>
      <c r="Q628" s="8" t="str">
        <f t="shared" si="9"/>
        <v>5305159977839000</v>
      </c>
      <c r="R628" t="s">
        <v>812</v>
      </c>
    </row>
    <row r="629" spans="1:18" x14ac:dyDescent="0.25">
      <c r="A629">
        <v>4</v>
      </c>
      <c r="B629">
        <v>1415</v>
      </c>
      <c r="C629" t="s">
        <v>527</v>
      </c>
      <c r="D629">
        <v>14070</v>
      </c>
      <c r="E629" s="8">
        <v>331400880380</v>
      </c>
      <c r="F629" t="s">
        <v>673</v>
      </c>
      <c r="G629" t="s">
        <v>547</v>
      </c>
      <c r="H629" t="s">
        <v>556</v>
      </c>
      <c r="I629">
        <v>9100</v>
      </c>
      <c r="J629" t="s">
        <v>529</v>
      </c>
      <c r="K629" t="s">
        <v>531</v>
      </c>
      <c r="L629" t="s">
        <v>530</v>
      </c>
      <c r="M629" t="s">
        <v>530</v>
      </c>
      <c r="N629" t="s">
        <v>531</v>
      </c>
      <c r="O629" t="s">
        <v>530</v>
      </c>
      <c r="P629">
        <v>3</v>
      </c>
      <c r="Q629" s="8" t="str">
        <f t="shared" si="9"/>
        <v>3314008803809100</v>
      </c>
      <c r="R629" t="s">
        <v>812</v>
      </c>
    </row>
    <row r="630" spans="1:18" x14ac:dyDescent="0.25">
      <c r="A630">
        <v>7</v>
      </c>
      <c r="B630">
        <v>1415</v>
      </c>
      <c r="C630" t="s">
        <v>527</v>
      </c>
      <c r="E630" s="8">
        <v>651402040000</v>
      </c>
      <c r="F630" t="s">
        <v>707</v>
      </c>
      <c r="G630" t="s">
        <v>542</v>
      </c>
      <c r="I630">
        <v>9165</v>
      </c>
      <c r="J630" t="s">
        <v>529</v>
      </c>
      <c r="K630" t="s">
        <v>531</v>
      </c>
      <c r="L630" t="s">
        <v>530</v>
      </c>
      <c r="M630" t="s">
        <v>530</v>
      </c>
      <c r="N630" t="s">
        <v>530</v>
      </c>
      <c r="O630" t="s">
        <v>531</v>
      </c>
      <c r="P630">
        <v>4</v>
      </c>
      <c r="Q630" s="8" t="str">
        <f t="shared" si="9"/>
        <v>6514020400009165</v>
      </c>
      <c r="R630" t="s">
        <v>812</v>
      </c>
    </row>
    <row r="631" spans="1:18" x14ac:dyDescent="0.25">
      <c r="A631">
        <v>4</v>
      </c>
      <c r="B631">
        <v>1415</v>
      </c>
      <c r="C631" t="s">
        <v>527</v>
      </c>
      <c r="D631">
        <v>16410</v>
      </c>
      <c r="E631" s="8">
        <v>280209997260</v>
      </c>
      <c r="F631" t="s">
        <v>404</v>
      </c>
      <c r="G631" t="s">
        <v>528</v>
      </c>
      <c r="I631">
        <v>9000</v>
      </c>
      <c r="J631" t="s">
        <v>529</v>
      </c>
      <c r="K631" t="s">
        <v>530</v>
      </c>
      <c r="L631" t="s">
        <v>530</v>
      </c>
      <c r="M631" t="s">
        <v>531</v>
      </c>
      <c r="N631" t="s">
        <v>531</v>
      </c>
      <c r="O631" t="s">
        <v>530</v>
      </c>
      <c r="P631">
        <v>1</v>
      </c>
      <c r="Q631" s="8" t="str">
        <f t="shared" si="9"/>
        <v>2802099972609000</v>
      </c>
      <c r="R631" t="s">
        <v>812</v>
      </c>
    </row>
  </sheetData>
  <phoneticPr fontId="2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7F080-4D0E-46D7-9582-A04893028513}">
  <sheetPr>
    <tabColor theme="9" tint="0.79998168889431442"/>
    <pageSetUpPr fitToPage="1"/>
  </sheetPr>
  <dimension ref="A1:H83"/>
  <sheetViews>
    <sheetView zoomScale="80" zoomScaleNormal="80" workbookViewId="0">
      <selection activeCell="B25" sqref="B25"/>
    </sheetView>
  </sheetViews>
  <sheetFormatPr defaultRowHeight="15" x14ac:dyDescent="0.25"/>
  <cols>
    <col min="1" max="1" width="70.7109375" customWidth="1"/>
    <col min="2" max="2" width="17.7109375" bestFit="1" customWidth="1"/>
    <col min="3" max="3" width="3.5703125" customWidth="1"/>
    <col min="4" max="4" width="17.7109375" bestFit="1" customWidth="1"/>
    <col min="5" max="5" width="3.28515625" style="221" customWidth="1"/>
    <col min="6" max="7" width="17.7109375" bestFit="1" customWidth="1"/>
    <col min="9" max="9" width="17.7109375" bestFit="1" customWidth="1"/>
  </cols>
  <sheetData>
    <row r="1" spans="1:6" ht="18.75" x14ac:dyDescent="0.3">
      <c r="A1" s="206" t="s">
        <v>314</v>
      </c>
      <c r="B1" s="291">
        <f>'Funding Request'!C4</f>
        <v>0</v>
      </c>
      <c r="C1" s="291"/>
      <c r="D1" s="292"/>
      <c r="E1" s="244"/>
    </row>
    <row r="2" spans="1:6" ht="18.75" x14ac:dyDescent="0.3">
      <c r="A2" s="206" t="s">
        <v>708</v>
      </c>
      <c r="B2" s="293" t="e">
        <f>'Funding Request'!C6</f>
        <v>#N/A</v>
      </c>
      <c r="C2" s="293"/>
      <c r="D2" s="294"/>
      <c r="E2" s="245"/>
    </row>
    <row r="3" spans="1:6" ht="18.75" x14ac:dyDescent="0.3">
      <c r="A3" s="206" t="s">
        <v>313</v>
      </c>
      <c r="B3" s="263">
        <f>'Funding Request'!C5</f>
        <v>0</v>
      </c>
      <c r="C3" s="264"/>
      <c r="D3" s="265"/>
      <c r="E3" s="248"/>
    </row>
    <row r="4" spans="1:6" x14ac:dyDescent="0.25">
      <c r="A4" s="157"/>
      <c r="B4" s="158"/>
      <c r="C4" s="158"/>
    </row>
    <row r="5" spans="1:6" ht="18.75" x14ac:dyDescent="0.3">
      <c r="A5" s="295" t="s">
        <v>1736</v>
      </c>
      <c r="B5" s="295"/>
      <c r="C5" s="235"/>
    </row>
    <row r="6" spans="1:6" x14ac:dyDescent="0.25">
      <c r="C6" s="221"/>
    </row>
    <row r="7" spans="1:6" ht="18.75" x14ac:dyDescent="0.3">
      <c r="A7" s="296" t="s">
        <v>1695</v>
      </c>
      <c r="B7" s="297"/>
      <c r="C7" s="224"/>
    </row>
    <row r="8" spans="1:6" ht="15.75" x14ac:dyDescent="0.25">
      <c r="A8" s="199" t="s">
        <v>1706</v>
      </c>
      <c r="B8" s="203">
        <f>IF(B3&lt;9100,0.034,0.02)</f>
        <v>3.4000000000000002E-2</v>
      </c>
      <c r="C8" s="214"/>
    </row>
    <row r="9" spans="1:6" ht="15.75" x14ac:dyDescent="0.25">
      <c r="A9" s="199" t="s">
        <v>1707</v>
      </c>
      <c r="B9" s="203">
        <f>IF(B3&lt;9100,0.036,0.02)</f>
        <v>3.5999999999999997E-2</v>
      </c>
      <c r="C9" s="214"/>
    </row>
    <row r="10" spans="1:6" x14ac:dyDescent="0.25">
      <c r="C10" s="221"/>
    </row>
    <row r="11" spans="1:6" ht="18.75" x14ac:dyDescent="0.3">
      <c r="A11" s="200" t="s">
        <v>292</v>
      </c>
      <c r="B11" s="160"/>
      <c r="C11" s="236"/>
      <c r="F11" s="82"/>
    </row>
    <row r="12" spans="1:6" ht="15.75" x14ac:dyDescent="0.25">
      <c r="A12" s="199" t="s">
        <v>301</v>
      </c>
      <c r="B12" s="205"/>
      <c r="C12" s="225"/>
    </row>
    <row r="13" spans="1:6" ht="15.75" x14ac:dyDescent="0.25">
      <c r="A13" s="199" t="s">
        <v>303</v>
      </c>
      <c r="B13" s="205"/>
      <c r="C13" s="225"/>
    </row>
    <row r="14" spans="1:6" ht="18.75" x14ac:dyDescent="0.3">
      <c r="A14" s="200" t="s">
        <v>1737</v>
      </c>
      <c r="B14" s="204">
        <f>IFERROR(B12/B13,0)</f>
        <v>0</v>
      </c>
      <c r="C14" s="215"/>
    </row>
    <row r="15" spans="1:6" ht="18.75" x14ac:dyDescent="0.3">
      <c r="A15" s="200"/>
      <c r="C15" s="221"/>
    </row>
    <row r="16" spans="1:6" ht="18.75" x14ac:dyDescent="0.3">
      <c r="A16" s="200" t="s">
        <v>293</v>
      </c>
      <c r="C16" s="221"/>
    </row>
    <row r="17" spans="1:6" ht="15.75" x14ac:dyDescent="0.25">
      <c r="A17" s="199" t="s">
        <v>302</v>
      </c>
      <c r="B17" s="205"/>
      <c r="C17" s="225"/>
    </row>
    <row r="18" spans="1:6" ht="15.75" x14ac:dyDescent="0.25">
      <c r="A18" s="199" t="s">
        <v>304</v>
      </c>
      <c r="B18" s="205"/>
      <c r="C18" s="225"/>
    </row>
    <row r="19" spans="1:6" ht="18.75" x14ac:dyDescent="0.3">
      <c r="A19" s="200" t="s">
        <v>1738</v>
      </c>
      <c r="B19" s="204">
        <f>IFERROR(B17/B18,0)</f>
        <v>0</v>
      </c>
      <c r="C19" s="215"/>
      <c r="F19" s="44"/>
    </row>
    <row r="20" spans="1:6" ht="15.75" x14ac:dyDescent="0.25">
      <c r="B20" s="159"/>
      <c r="C20" s="237"/>
    </row>
    <row r="21" spans="1:6" ht="18.75" x14ac:dyDescent="0.3">
      <c r="A21" s="200" t="s">
        <v>1739</v>
      </c>
      <c r="B21" s="159"/>
      <c r="C21" s="237"/>
    </row>
    <row r="22" spans="1:6" ht="15.75" x14ac:dyDescent="0.25">
      <c r="A22" s="199" t="s">
        <v>1741</v>
      </c>
      <c r="B22" s="205"/>
      <c r="C22" s="225"/>
    </row>
    <row r="23" spans="1:6" ht="15.75" x14ac:dyDescent="0.25">
      <c r="A23" s="199" t="s">
        <v>1742</v>
      </c>
      <c r="B23" s="205"/>
      <c r="C23" s="225"/>
    </row>
    <row r="24" spans="1:6" ht="18.75" x14ac:dyDescent="0.3">
      <c r="A24" s="200" t="s">
        <v>1740</v>
      </c>
      <c r="B24" s="204">
        <f>IFERROR(B22/B23,0)</f>
        <v>0</v>
      </c>
      <c r="C24" s="215"/>
    </row>
    <row r="25" spans="1:6" ht="15.75" x14ac:dyDescent="0.25">
      <c r="B25" s="159"/>
      <c r="C25" s="237"/>
    </row>
    <row r="26" spans="1:6" ht="18.75" x14ac:dyDescent="0.25">
      <c r="A26" s="202" t="s">
        <v>1712</v>
      </c>
      <c r="B26" s="239" t="s">
        <v>1709</v>
      </c>
      <c r="C26" s="226"/>
      <c r="D26" s="239" t="s">
        <v>1710</v>
      </c>
      <c r="E26" s="246"/>
      <c r="F26" s="241" t="s">
        <v>1711</v>
      </c>
    </row>
    <row r="27" spans="1:6" ht="15.75" x14ac:dyDescent="0.25">
      <c r="A27" s="201"/>
      <c r="B27" s="240"/>
      <c r="C27" s="227"/>
      <c r="D27" s="240"/>
      <c r="E27" s="247"/>
      <c r="F27" s="82"/>
    </row>
    <row r="28" spans="1:6" ht="15.75" x14ac:dyDescent="0.25">
      <c r="A28" s="199" t="s">
        <v>1658</v>
      </c>
      <c r="B28" s="242"/>
      <c r="C28" s="133"/>
      <c r="D28" s="242"/>
      <c r="E28" s="259"/>
      <c r="F28" s="242"/>
    </row>
    <row r="29" spans="1:6" ht="15.75" x14ac:dyDescent="0.25">
      <c r="A29" s="199" t="s">
        <v>1659</v>
      </c>
      <c r="B29" s="242"/>
      <c r="C29" s="133"/>
      <c r="D29" s="242"/>
      <c r="E29" s="259"/>
      <c r="F29" s="242"/>
    </row>
    <row r="30" spans="1:6" ht="18.75" x14ac:dyDescent="0.3">
      <c r="A30" s="200" t="s">
        <v>1660</v>
      </c>
      <c r="B30" s="243">
        <f>B28+B29</f>
        <v>0</v>
      </c>
      <c r="C30" s="238"/>
      <c r="D30" s="243">
        <f t="shared" ref="D30:F30" si="0">D28+D29</f>
        <v>0</v>
      </c>
      <c r="E30" s="249"/>
      <c r="F30" s="243">
        <f t="shared" si="0"/>
        <v>0</v>
      </c>
    </row>
    <row r="31" spans="1:6" x14ac:dyDescent="0.25">
      <c r="C31" s="221"/>
    </row>
    <row r="32" spans="1:6" x14ac:dyDescent="0.25">
      <c r="C32" s="221"/>
    </row>
    <row r="33" spans="1:8" x14ac:dyDescent="0.25">
      <c r="B33" s="290" t="s">
        <v>316</v>
      </c>
      <c r="C33" s="228"/>
      <c r="D33" s="289" t="s">
        <v>1759</v>
      </c>
      <c r="E33" s="228"/>
      <c r="F33" s="287" t="s">
        <v>1760</v>
      </c>
    </row>
    <row r="34" spans="1:8" x14ac:dyDescent="0.25">
      <c r="A34" s="212"/>
      <c r="B34" s="288"/>
      <c r="C34" s="229"/>
      <c r="D34" s="288"/>
      <c r="E34" s="229"/>
      <c r="F34" s="288"/>
    </row>
    <row r="35" spans="1:8" ht="18.75" x14ac:dyDescent="0.25">
      <c r="A35" s="213" t="s">
        <v>1761</v>
      </c>
      <c r="B35" s="250"/>
      <c r="C35" s="229"/>
      <c r="D35" s="250"/>
      <c r="E35" s="229"/>
      <c r="F35" s="250"/>
    </row>
    <row r="36" spans="1:8" x14ac:dyDescent="0.25">
      <c r="A36" s="234" t="s">
        <v>1713</v>
      </c>
      <c r="B36" s="138">
        <f>IF(B3&gt;9099,SUM('NYC 1718 salary data'!D92:P92),SUM('NYC 1718 salary data'!D92:O92))</f>
        <v>0</v>
      </c>
      <c r="C36" s="216"/>
      <c r="D36" s="138">
        <f>IF(B3&gt;9099,SUM('LI-W 1718 salary data'!$D$92:$J$92),SUM('LI-W 1718 salary data'!D92:I92))</f>
        <v>0</v>
      </c>
      <c r="E36" s="216"/>
      <c r="F36" s="138">
        <f>IF(B3&gt;9099,SUM('ROS 1718 salary data'!D92:H92),SUM('ROS 1718 salary data'!D92:G92))</f>
        <v>0</v>
      </c>
    </row>
    <row r="37" spans="1:8" x14ac:dyDescent="0.25">
      <c r="A37" s="234" t="s">
        <v>1714</v>
      </c>
      <c r="B37" s="139">
        <f>B36*B14</f>
        <v>0</v>
      </c>
      <c r="C37" s="217"/>
      <c r="D37" s="139">
        <f>D36*B14</f>
        <v>0</v>
      </c>
      <c r="E37" s="217"/>
      <c r="F37" s="139">
        <f>F36*B14</f>
        <v>0</v>
      </c>
    </row>
    <row r="38" spans="1:8" x14ac:dyDescent="0.25">
      <c r="A38" s="234" t="s">
        <v>1715</v>
      </c>
      <c r="B38" s="139">
        <f>IF(B3&gt;9099,SUM('NYC 1718 salary data'!D112:P112)*B24,SUM('NYC 1718 salary data'!D112:O112)*B24)</f>
        <v>0</v>
      </c>
      <c r="C38" s="217"/>
      <c r="D38" s="139">
        <f>IF(B3&gt;9099,SUM('LI-W 1718 salary data'!D112:J112)*B24,SUM('LI-W 1718 salary data'!D112:I112)*B24)</f>
        <v>0</v>
      </c>
      <c r="E38" s="217"/>
      <c r="F38" s="139">
        <f>IF(B3&gt;9099,SUM('ROS 1718 salary data'!D112:H112)*B24,SUM('ROS 1718 salary data'!D112:G112)*B24)</f>
        <v>0</v>
      </c>
    </row>
    <row r="39" spans="1:8" x14ac:dyDescent="0.25">
      <c r="A39" s="234" t="s">
        <v>1716</v>
      </c>
      <c r="B39" s="139">
        <f>B38*B19</f>
        <v>0</v>
      </c>
      <c r="C39" s="217"/>
      <c r="D39" s="139">
        <f>D38*B19</f>
        <v>0</v>
      </c>
      <c r="E39" s="217"/>
      <c r="F39" s="139">
        <f>F38*B19</f>
        <v>0</v>
      </c>
    </row>
    <row r="40" spans="1:8" x14ac:dyDescent="0.25">
      <c r="A40" s="234" t="s">
        <v>1694</v>
      </c>
      <c r="B40" s="139">
        <f>SUM(B36:B39)</f>
        <v>0</v>
      </c>
      <c r="C40" s="217"/>
      <c r="D40" s="139">
        <f>SUM(D36:D39)</f>
        <v>0</v>
      </c>
      <c r="E40" s="217"/>
      <c r="F40" s="139">
        <f>SUM(F36:F39)</f>
        <v>0</v>
      </c>
    </row>
    <row r="41" spans="1:8" x14ac:dyDescent="0.25">
      <c r="A41" s="234" t="s">
        <v>1696</v>
      </c>
      <c r="B41" s="140">
        <f>IFERROR(B40/B30,0)</f>
        <v>0</v>
      </c>
      <c r="C41" s="218"/>
      <c r="D41" s="140">
        <f>IFERROR(D40/B30,0)</f>
        <v>0</v>
      </c>
      <c r="E41" s="218"/>
      <c r="F41" s="140">
        <f>IFERROR(F40/B30,0)</f>
        <v>0</v>
      </c>
    </row>
    <row r="42" spans="1:8" x14ac:dyDescent="0.25">
      <c r="A42" s="251" t="s">
        <v>1708</v>
      </c>
      <c r="B42" s="148">
        <f>B41*B8</f>
        <v>0</v>
      </c>
      <c r="C42" s="218"/>
      <c r="D42" s="148">
        <f>D41*B8</f>
        <v>0</v>
      </c>
      <c r="E42" s="218"/>
      <c r="F42" s="148">
        <f>F41*B8</f>
        <v>0</v>
      </c>
    </row>
    <row r="43" spans="1:8" x14ac:dyDescent="0.25">
      <c r="A43" s="251" t="s">
        <v>1703</v>
      </c>
      <c r="B43" s="148">
        <f>B42+B41</f>
        <v>0</v>
      </c>
      <c r="C43" s="218"/>
      <c r="D43" s="148">
        <f>D42+D41</f>
        <v>0</v>
      </c>
      <c r="E43" s="218"/>
      <c r="F43" s="148">
        <f>F42+F41</f>
        <v>0</v>
      </c>
    </row>
    <row r="44" spans="1:8" x14ac:dyDescent="0.25">
      <c r="A44" s="251"/>
      <c r="B44" s="148"/>
      <c r="C44" s="218"/>
      <c r="D44" s="148"/>
      <c r="E44" s="218"/>
      <c r="F44" s="148"/>
    </row>
    <row r="45" spans="1:8" x14ac:dyDescent="0.25">
      <c r="A45" s="257" t="s">
        <v>1763</v>
      </c>
      <c r="B45" s="258">
        <f>'Minimum Wage Schedule'!F4</f>
        <v>14</v>
      </c>
      <c r="C45" s="230"/>
      <c r="D45" s="258">
        <f>'Minimum Wage Schedule'!G4</f>
        <v>11.5</v>
      </c>
      <c r="E45" s="230"/>
      <c r="F45" s="258">
        <f>'Minimum Wage Schedule'!H4</f>
        <v>10.75</v>
      </c>
      <c r="H45" s="210"/>
    </row>
    <row r="46" spans="1:8" x14ac:dyDescent="0.25">
      <c r="A46" s="234" t="s">
        <v>1755</v>
      </c>
      <c r="B46" s="142">
        <f>IF(B3&gt;9099,SUM('NYC 1718 salary data'!D88:P88)*14,SUM('NYC 1718 salary data'!D88:O88)*14)</f>
        <v>0</v>
      </c>
      <c r="C46" s="219"/>
      <c r="D46" s="142">
        <f>IF(B3&gt;9099,SUM('LI-W 1718 salary data'!$D$88:$J$88)*11.5,SUM('LI-W 1718 salary data'!D88:I88)*11.5)</f>
        <v>0</v>
      </c>
      <c r="E46" s="219"/>
      <c r="F46" s="142">
        <f>IF(B3&gt;9099,SUM('ROS 1718 salary data'!D88:H88)*10.75,SUM('ROS 1718 salary data'!D88:G88)*10.75)</f>
        <v>0</v>
      </c>
    </row>
    <row r="47" spans="1:8" x14ac:dyDescent="0.25">
      <c r="A47" s="234" t="s">
        <v>1714</v>
      </c>
      <c r="B47" s="142">
        <f>B46*B14</f>
        <v>0</v>
      </c>
      <c r="C47" s="219"/>
      <c r="D47" s="142">
        <f>D46*B14</f>
        <v>0</v>
      </c>
      <c r="E47" s="219"/>
      <c r="F47" s="142">
        <f>F46*B14</f>
        <v>0</v>
      </c>
    </row>
    <row r="48" spans="1:8" x14ac:dyDescent="0.25">
      <c r="A48" s="234" t="s">
        <v>1756</v>
      </c>
      <c r="B48" s="142">
        <f>IF(B3&gt;9099,SUM('NYC 1718 salary data'!D108:P108)*B24*14,SUM('NYC 1718 salary data'!D108:O108)*B24*14)</f>
        <v>0</v>
      </c>
      <c r="C48" s="219"/>
      <c r="D48" s="142">
        <f>IF(B3&gt;9099,SUM('LI-W 1718 salary data'!D108:J108)*B24*11.5,SUM('LI-W 1718 salary data'!D108:I108)*B24*11.5)</f>
        <v>0</v>
      </c>
      <c r="E48" s="219"/>
      <c r="F48" s="142">
        <f>IF(B3&gt;9099,SUM('ROS 1718 salary data'!D108:H108)*B24*10.75,SUM('ROS 1718 salary data'!D107:G108)*B24*10.75)</f>
        <v>0</v>
      </c>
    </row>
    <row r="49" spans="1:8" x14ac:dyDescent="0.25">
      <c r="A49" s="234" t="s">
        <v>1717</v>
      </c>
      <c r="B49" s="142">
        <f>B48*B19</f>
        <v>0</v>
      </c>
      <c r="C49" s="219"/>
      <c r="D49" s="142">
        <f>D48*B19</f>
        <v>0</v>
      </c>
      <c r="E49" s="219"/>
      <c r="F49" s="142">
        <f>F48*B19</f>
        <v>0</v>
      </c>
    </row>
    <row r="50" spans="1:8" x14ac:dyDescent="0.25">
      <c r="A50" s="234" t="s">
        <v>1697</v>
      </c>
      <c r="B50" s="142">
        <f>SUM(B46:B49)</f>
        <v>0</v>
      </c>
      <c r="C50" s="219"/>
      <c r="D50" s="142">
        <f>SUM(D46:D49)</f>
        <v>0</v>
      </c>
      <c r="E50" s="219"/>
      <c r="F50" s="142">
        <f>SUM(F46:F49)</f>
        <v>0</v>
      </c>
    </row>
    <row r="51" spans="1:8" x14ac:dyDescent="0.25">
      <c r="A51" s="234" t="s">
        <v>1698</v>
      </c>
      <c r="B51" s="143">
        <f>IFERROR(B50/B30,0)</f>
        <v>0</v>
      </c>
      <c r="C51" s="220"/>
      <c r="D51" s="143">
        <f>IFERROR(D50/B30,0)</f>
        <v>0</v>
      </c>
      <c r="E51" s="220"/>
      <c r="F51" s="143">
        <f>IFERROR(F50/B30,0)</f>
        <v>0</v>
      </c>
    </row>
    <row r="52" spans="1:8" x14ac:dyDescent="0.25">
      <c r="A52" s="234"/>
      <c r="B52" s="141"/>
      <c r="C52" s="221"/>
      <c r="D52" s="141"/>
      <c r="F52" s="141"/>
    </row>
    <row r="53" spans="1:8" ht="15" customHeight="1" x14ac:dyDescent="0.25">
      <c r="A53" s="252" t="s">
        <v>1676</v>
      </c>
      <c r="B53" s="146">
        <f>B51-B43</f>
        <v>0</v>
      </c>
      <c r="C53" s="231"/>
      <c r="D53" s="146">
        <f>D51-D43</f>
        <v>0</v>
      </c>
      <c r="E53" s="231"/>
      <c r="F53" s="146">
        <f>F51-F43</f>
        <v>0</v>
      </c>
    </row>
    <row r="54" spans="1:8" ht="15" hidden="1" customHeight="1" x14ac:dyDescent="0.25">
      <c r="A54" s="252" t="s">
        <v>1677</v>
      </c>
      <c r="B54" s="147" t="e">
        <f>B50-(B40+(B42*#REF!))</f>
        <v>#REF!</v>
      </c>
      <c r="C54" s="232"/>
      <c r="D54" s="147" t="e">
        <f>D50-(D40+(D42*#REF!))</f>
        <v>#REF!</v>
      </c>
      <c r="E54" s="232"/>
      <c r="F54" s="147" t="e">
        <f>F50-(F40+(F42*#REF!))</f>
        <v>#REF!</v>
      </c>
    </row>
    <row r="55" spans="1:8" x14ac:dyDescent="0.25">
      <c r="A55" s="253" t="s">
        <v>1705</v>
      </c>
      <c r="B55" s="144">
        <f>B53*D30</f>
        <v>0</v>
      </c>
      <c r="C55" s="222"/>
      <c r="D55" s="144">
        <f>D53*D30</f>
        <v>0</v>
      </c>
      <c r="E55" s="222"/>
      <c r="F55" s="144">
        <f>F53*D30</f>
        <v>0</v>
      </c>
    </row>
    <row r="56" spans="1:8" x14ac:dyDescent="0.25">
      <c r="A56" s="254" t="s">
        <v>1752</v>
      </c>
      <c r="B56" s="145" t="s">
        <v>1747</v>
      </c>
      <c r="C56" s="230"/>
      <c r="D56" s="145" t="s">
        <v>1745</v>
      </c>
      <c r="E56" s="230"/>
      <c r="F56" s="145" t="s">
        <v>1749</v>
      </c>
    </row>
    <row r="57" spans="1:8" x14ac:dyDescent="0.25">
      <c r="C57" s="221"/>
    </row>
    <row r="58" spans="1:8" x14ac:dyDescent="0.25">
      <c r="B58" s="290" t="s">
        <v>316</v>
      </c>
      <c r="C58" s="228"/>
      <c r="D58" s="289" t="s">
        <v>1759</v>
      </c>
      <c r="E58" s="228"/>
      <c r="F58" s="287" t="s">
        <v>1760</v>
      </c>
      <c r="H58" s="210"/>
    </row>
    <row r="59" spans="1:8" x14ac:dyDescent="0.25">
      <c r="A59" s="212"/>
      <c r="B59" s="288"/>
      <c r="C59" s="229"/>
      <c r="D59" s="288"/>
      <c r="E59" s="229"/>
      <c r="F59" s="288"/>
      <c r="H59" s="210"/>
    </row>
    <row r="60" spans="1:8" ht="18.75" x14ac:dyDescent="0.25">
      <c r="A60" s="213" t="s">
        <v>1762</v>
      </c>
      <c r="B60" s="256"/>
      <c r="C60" s="223"/>
      <c r="D60" s="256"/>
      <c r="E60" s="233"/>
      <c r="F60" s="256"/>
      <c r="H60" s="210"/>
    </row>
    <row r="61" spans="1:8" ht="15" customHeight="1" x14ac:dyDescent="0.25">
      <c r="A61" s="234" t="s">
        <v>1718</v>
      </c>
      <c r="B61" s="149">
        <f>IF(B3&gt;9099,SUM('NYC 1718 salary data'!D92:S92),SUM('NYC 1718 salary data'!D92:Q92))</f>
        <v>0</v>
      </c>
      <c r="C61" s="216"/>
      <c r="D61" s="149">
        <f>IF(B3&gt;9099,SUM('LI-W 1718 salary data'!D92:M92),SUM('LI-W 1718 salary data'!D92:L92))</f>
        <v>0</v>
      </c>
      <c r="E61" s="216"/>
      <c r="F61" s="149">
        <f>IF(B3&gt;9099,SUM('ROS 1718 salary data'!D92:J92),SUM('ROS 1718 salary data'!D92:I92))</f>
        <v>0</v>
      </c>
    </row>
    <row r="62" spans="1:8" x14ac:dyDescent="0.25">
      <c r="A62" s="234" t="s">
        <v>1714</v>
      </c>
      <c r="B62" s="150">
        <f>B61*B14</f>
        <v>0</v>
      </c>
      <c r="C62" s="217"/>
      <c r="D62" s="150">
        <f>D61*B14</f>
        <v>0</v>
      </c>
      <c r="E62" s="217"/>
      <c r="F62" s="150">
        <f>F61*B14</f>
        <v>0</v>
      </c>
    </row>
    <row r="63" spans="1:8" x14ac:dyDescent="0.25">
      <c r="A63" s="234" t="s">
        <v>1719</v>
      </c>
      <c r="B63" s="150">
        <f>IF(B3&gt;9099,SUM('NYC 1718 salary data'!D112:S112)*B24,SUM('NYC 1718 salary data'!D112:Q112)*B24)</f>
        <v>0</v>
      </c>
      <c r="C63" s="217"/>
      <c r="D63" s="150">
        <f>IF(B3&gt;9099,SUM('LI-W 1718 salary data'!D112:M112)*B24,SUM('LI-W 1718 salary data'!D112:L112)*B24)</f>
        <v>0</v>
      </c>
      <c r="E63" s="217"/>
      <c r="F63" s="150">
        <f>IF(B3&gt;9099,SUM('ROS 1718 salary data'!D112:J112)*B24,SUM('ROS 1718 salary data'!D112:I112)*B24)</f>
        <v>0</v>
      </c>
    </row>
    <row r="64" spans="1:8" x14ac:dyDescent="0.25">
      <c r="A64" s="234" t="s">
        <v>1716</v>
      </c>
      <c r="B64" s="150">
        <f>B63*B19</f>
        <v>0</v>
      </c>
      <c r="C64" s="217"/>
      <c r="D64" s="150">
        <f>D63*B19</f>
        <v>0</v>
      </c>
      <c r="E64" s="217"/>
      <c r="F64" s="150">
        <f>F63*B19</f>
        <v>0</v>
      </c>
    </row>
    <row r="65" spans="1:8" x14ac:dyDescent="0.25">
      <c r="A65" s="234" t="s">
        <v>1694</v>
      </c>
      <c r="B65" s="150">
        <f>SUM(B61:B64)</f>
        <v>0</v>
      </c>
      <c r="C65" s="217"/>
      <c r="D65" s="150">
        <f>SUM(D61:D64)</f>
        <v>0</v>
      </c>
      <c r="E65" s="217"/>
      <c r="F65" s="150">
        <f>SUM(F61:F64)</f>
        <v>0</v>
      </c>
    </row>
    <row r="66" spans="1:8" x14ac:dyDescent="0.25">
      <c r="A66" s="234" t="s">
        <v>1699</v>
      </c>
      <c r="B66" s="148">
        <f>IFERROR(B65/B30,0)</f>
        <v>0</v>
      </c>
      <c r="C66" s="218"/>
      <c r="D66" s="148">
        <f>IFERROR(D65/B30,0)</f>
        <v>0</v>
      </c>
      <c r="E66" s="218"/>
      <c r="F66" s="148">
        <f>IFERROR(F65/B30,0)</f>
        <v>0</v>
      </c>
    </row>
    <row r="67" spans="1:8" x14ac:dyDescent="0.25">
      <c r="A67" s="251" t="s">
        <v>1720</v>
      </c>
      <c r="B67" s="148">
        <f>(B66*(1+B8)*(1+B9))-B66</f>
        <v>0</v>
      </c>
      <c r="C67" s="218"/>
      <c r="D67" s="148">
        <f>(D66*(1+B8)*(1+B9))-D66</f>
        <v>0</v>
      </c>
      <c r="E67" s="218"/>
      <c r="F67" s="148">
        <f>(F66*(1+B8)*(1+B9))-F66</f>
        <v>0</v>
      </c>
    </row>
    <row r="68" spans="1:8" x14ac:dyDescent="0.25">
      <c r="A68" s="251" t="s">
        <v>1751</v>
      </c>
      <c r="B68" s="140">
        <f>B53*(1+B9)</f>
        <v>0</v>
      </c>
      <c r="C68" s="218"/>
      <c r="D68" s="140">
        <f>D53*(1+B9)</f>
        <v>0</v>
      </c>
      <c r="E68" s="218"/>
      <c r="F68" s="140">
        <f>F53*(1+B9)</f>
        <v>0</v>
      </c>
    </row>
    <row r="69" spans="1:8" x14ac:dyDescent="0.25">
      <c r="A69" s="251" t="s">
        <v>1702</v>
      </c>
      <c r="B69" s="148">
        <f>SUM(B66:B68)</f>
        <v>0</v>
      </c>
      <c r="C69" s="218"/>
      <c r="D69" s="148">
        <f>SUM(D66:D68)</f>
        <v>0</v>
      </c>
      <c r="E69" s="218"/>
      <c r="F69" s="148">
        <f>SUM(F66:F68)</f>
        <v>0</v>
      </c>
    </row>
    <row r="70" spans="1:8" x14ac:dyDescent="0.25">
      <c r="A70" s="251"/>
      <c r="B70" s="148"/>
      <c r="C70" s="218"/>
      <c r="D70" s="148"/>
      <c r="E70" s="218"/>
      <c r="F70" s="148"/>
    </row>
    <row r="71" spans="1:8" x14ac:dyDescent="0.25">
      <c r="A71" s="257" t="s">
        <v>1764</v>
      </c>
      <c r="B71" s="143">
        <f>'Minimum Wage Schedule'!F5</f>
        <v>15</v>
      </c>
      <c r="C71" s="230"/>
      <c r="D71" s="143">
        <f>'Minimum Wage Schedule'!G5</f>
        <v>12.5</v>
      </c>
      <c r="E71" s="230"/>
      <c r="F71" s="143">
        <f>'Minimum Wage Schedule'!H5</f>
        <v>11.45</v>
      </c>
      <c r="H71" s="210"/>
    </row>
    <row r="72" spans="1:8" x14ac:dyDescent="0.25">
      <c r="A72" s="234" t="s">
        <v>1757</v>
      </c>
      <c r="B72" s="150">
        <f>IF(B3&gt;9099,(SUM('NYC 1718 salary data'!D88:S88)*15),SUM('NYC 1718 salary data'!D88:Q88)*15)</f>
        <v>0</v>
      </c>
      <c r="C72" s="217"/>
      <c r="D72" s="150">
        <f>IF(B3&gt;9099,(SUM('LI-W 1718 salary data'!D88:M88)*12.5),SUM('LI-W 1718 salary data'!D88:L88)*12.5)</f>
        <v>0</v>
      </c>
      <c r="E72" s="217"/>
      <c r="F72" s="150">
        <f>IF(B3&gt;9099,(SUM('ROS 1718 salary data'!D88:J88)*11.45),SUM('ROS 1718 salary data'!D88:I88)*11.45)</f>
        <v>0</v>
      </c>
    </row>
    <row r="73" spans="1:8" x14ac:dyDescent="0.25">
      <c r="A73" s="234" t="s">
        <v>1714</v>
      </c>
      <c r="B73" s="150">
        <f>B72*B14</f>
        <v>0</v>
      </c>
      <c r="C73" s="217"/>
      <c r="D73" s="150">
        <f>D72*B14</f>
        <v>0</v>
      </c>
      <c r="E73" s="217"/>
      <c r="F73" s="150">
        <f>F72*B14</f>
        <v>0</v>
      </c>
    </row>
    <row r="74" spans="1:8" x14ac:dyDescent="0.25">
      <c r="A74" s="234" t="s">
        <v>1758</v>
      </c>
      <c r="B74" s="150">
        <f>IF(B3&gt;9099,SUM('NYC 1718 salary data'!D108:S108)*B24*15,SUM('NYC 1718 salary data'!D108:Q108)*B24*15)</f>
        <v>0</v>
      </c>
      <c r="C74" s="217"/>
      <c r="D74" s="150">
        <f>IF(B3&gt;9099,SUM('LI-W 1718 salary data'!D108:M108)*B24*12.5,SUM('LI-W 1718 salary data'!D108:K108)*B24*12.5)</f>
        <v>0</v>
      </c>
      <c r="E74" s="217"/>
      <c r="F74" s="150">
        <f>IF(B3&gt;9099,SUM('ROS 1718 salary data'!D108:J108)*B24*11.45,SUM('ROS 1718 salary data'!D108:I108)*B24*11.45)</f>
        <v>0</v>
      </c>
    </row>
    <row r="75" spans="1:8" x14ac:dyDescent="0.25">
      <c r="A75" s="234" t="s">
        <v>1717</v>
      </c>
      <c r="B75" s="150">
        <f>B74*B19</f>
        <v>0</v>
      </c>
      <c r="C75" s="217"/>
      <c r="D75" s="150">
        <f>D74*B19</f>
        <v>0</v>
      </c>
      <c r="E75" s="217"/>
      <c r="F75" s="150">
        <f>F74*B19</f>
        <v>0</v>
      </c>
    </row>
    <row r="76" spans="1:8" x14ac:dyDescent="0.25">
      <c r="A76" s="234" t="s">
        <v>1700</v>
      </c>
      <c r="B76" s="150">
        <f>SUM(B72:B75)</f>
        <v>0</v>
      </c>
      <c r="C76" s="217"/>
      <c r="D76" s="150">
        <f>SUM(D72:D75)</f>
        <v>0</v>
      </c>
      <c r="E76" s="217"/>
      <c r="F76" s="150">
        <f>SUM(F72:F75)</f>
        <v>0</v>
      </c>
    </row>
    <row r="77" spans="1:8" x14ac:dyDescent="0.25">
      <c r="A77" s="234" t="s">
        <v>1701</v>
      </c>
      <c r="B77" s="148">
        <f>IFERROR(B76/B30,0)</f>
        <v>0</v>
      </c>
      <c r="C77" s="218"/>
      <c r="D77" s="148">
        <f>IFERROR(D76/B30,0)</f>
        <v>0</v>
      </c>
      <c r="E77" s="218"/>
      <c r="F77" s="148">
        <f>IFERROR(F76/B30,0)</f>
        <v>0</v>
      </c>
    </row>
    <row r="78" spans="1:8" x14ac:dyDescent="0.25">
      <c r="A78" s="234"/>
      <c r="B78" s="137"/>
      <c r="C78" s="221"/>
      <c r="D78" s="137"/>
      <c r="F78" s="137"/>
    </row>
    <row r="79" spans="1:8" x14ac:dyDescent="0.25">
      <c r="A79" s="252" t="s">
        <v>315</v>
      </c>
      <c r="B79" s="151">
        <f>B77-B69</f>
        <v>0</v>
      </c>
      <c r="C79" s="231"/>
      <c r="D79" s="151">
        <f>D77-D69</f>
        <v>0</v>
      </c>
      <c r="E79" s="231"/>
      <c r="F79" s="151">
        <f>F77-F69</f>
        <v>0</v>
      </c>
    </row>
    <row r="80" spans="1:8" hidden="1" x14ac:dyDescent="0.25">
      <c r="A80" s="252" t="s">
        <v>1677</v>
      </c>
      <c r="B80" s="152" t="e">
        <f>B76-(B65+((B67+B68)*#REF!))</f>
        <v>#REF!</v>
      </c>
      <c r="C80" s="232"/>
      <c r="D80" s="152" t="e">
        <f>D76-(D65+((D67+D68)*#REF!))</f>
        <v>#REF!</v>
      </c>
      <c r="E80" s="232"/>
      <c r="F80" s="152" t="e">
        <f>F76-(F65+((F67+F68)*#REF!))</f>
        <v>#REF!</v>
      </c>
    </row>
    <row r="81" spans="1:6" x14ac:dyDescent="0.25">
      <c r="A81" s="255" t="s">
        <v>1721</v>
      </c>
      <c r="B81" s="153">
        <f>B79*F30</f>
        <v>0</v>
      </c>
      <c r="C81" s="222"/>
      <c r="D81" s="153">
        <f>D79*F30</f>
        <v>0</v>
      </c>
      <c r="E81" s="222"/>
      <c r="F81" s="153">
        <f>F79*F30</f>
        <v>0</v>
      </c>
    </row>
    <row r="82" spans="1:6" x14ac:dyDescent="0.25">
      <c r="A82" s="254" t="s">
        <v>1752</v>
      </c>
      <c r="B82" s="145" t="s">
        <v>1748</v>
      </c>
      <c r="C82" s="230"/>
      <c r="D82" s="145" t="s">
        <v>1746</v>
      </c>
      <c r="E82" s="230"/>
      <c r="F82" s="145" t="s">
        <v>1750</v>
      </c>
    </row>
    <row r="83" spans="1:6" x14ac:dyDescent="0.25">
      <c r="C83" s="221"/>
    </row>
  </sheetData>
  <sheetProtection algorithmName="SHA-512" hashValue="o1lK0x9aaiWq4RQ95Jys6kTkl2B1irz3KSQccchLCJHvxvGdx5yFFy9Qr3mrShRZC/lmCyqc+V7Xu85N7RJ7rg==" saltValue="whx2iTFIsZods3Q+t7i/dA==" spinCount="100000" sheet="1" objects="1" scenarios="1" selectLockedCells="1"/>
  <protectedRanges>
    <protectedRange sqref="B16:C16 C17:C18" name="Fringe_2_1"/>
    <protectedRange sqref="B14:C14 B19:C19 B26:C27 D26:E27 B24:C24" name="Fringe_1_1_2"/>
    <protectedRange sqref="B30:C30 D30:F30" name="Fringe_1_1_1_1"/>
    <protectedRange sqref="B17:B18" name="Fringe_2_1_1"/>
    <protectedRange sqref="D28:E29" name="Fringe_1_1_2_1"/>
    <protectedRange sqref="B28:C29" name="Fringe_1_1_1_1_1"/>
  </protectedRanges>
  <mergeCells count="10">
    <mergeCell ref="B1:D1"/>
    <mergeCell ref="B2:D2"/>
    <mergeCell ref="A5:B5"/>
    <mergeCell ref="A7:B7"/>
    <mergeCell ref="B58:B59"/>
    <mergeCell ref="F58:F59"/>
    <mergeCell ref="D33:D34"/>
    <mergeCell ref="B33:B34"/>
    <mergeCell ref="F33:F34"/>
    <mergeCell ref="D58:D59"/>
  </mergeCells>
  <pageMargins left="0.7" right="0.7" top="0.75" bottom="0.75" header="0.3" footer="0.3"/>
  <pageSetup scale="6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76821-F854-4DD4-9993-A5855A9B9FFA}">
  <sheetPr>
    <tabColor theme="9" tint="0.39997558519241921"/>
    <pageSetUpPr fitToPage="1"/>
  </sheetPr>
  <dimension ref="A1:AD139"/>
  <sheetViews>
    <sheetView zoomScale="60" zoomScaleNormal="60" workbookViewId="0">
      <pane xSplit="3" ySplit="8" topLeftCell="D9" activePane="bottomRight" state="frozen"/>
      <selection pane="topRight" activeCell="D1" sqref="D1"/>
      <selection pane="bottomLeft" activeCell="A9" sqref="A9"/>
      <selection pane="bottomRight" activeCell="E102" sqref="E102"/>
    </sheetView>
  </sheetViews>
  <sheetFormatPr defaultColWidth="9.140625" defaultRowHeight="15" x14ac:dyDescent="0.25"/>
  <cols>
    <col min="1" max="1" width="21.85546875" style="156" customWidth="1"/>
    <col min="2" max="2" width="45.140625" style="171" customWidth="1"/>
    <col min="3" max="3" width="1.140625" style="189" customWidth="1"/>
    <col min="4" max="21" width="15.7109375" customWidth="1"/>
    <col min="22" max="29" width="15.7109375" hidden="1" customWidth="1"/>
    <col min="30" max="30" width="1.28515625" customWidth="1"/>
  </cols>
  <sheetData>
    <row r="1" spans="1:30" ht="26.25" x14ac:dyDescent="0.25">
      <c r="A1" s="30" t="s">
        <v>1773</v>
      </c>
      <c r="B1"/>
      <c r="C1"/>
    </row>
    <row r="2" spans="1:30" ht="6.75" customHeight="1" x14ac:dyDescent="0.25">
      <c r="A2" s="161"/>
      <c r="B2" s="162"/>
      <c r="C2" s="163"/>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s="165" customFormat="1" ht="20.25" customHeight="1" x14ac:dyDescent="0.25">
      <c r="A3" s="301" t="str">
        <f>'Funding Request'!C4 &amp; " " &amp; 'Funding Request'!C5</f>
        <v xml:space="preserve"> </v>
      </c>
      <c r="B3" s="301"/>
      <c r="C3" s="301"/>
      <c r="D3" s="301"/>
      <c r="E3" s="301"/>
      <c r="F3" s="301"/>
      <c r="G3" s="301"/>
      <c r="I3" s="166"/>
      <c r="J3" s="166"/>
      <c r="K3" s="166"/>
      <c r="L3" s="166"/>
      <c r="M3" s="166"/>
      <c r="N3" s="166"/>
      <c r="O3" s="167"/>
      <c r="P3" s="167"/>
      <c r="Q3" s="167"/>
      <c r="S3" s="167"/>
      <c r="T3" s="167"/>
      <c r="U3" s="167"/>
      <c r="V3" s="167"/>
      <c r="W3" s="167"/>
      <c r="X3" s="167"/>
      <c r="Y3" s="167"/>
      <c r="Z3" s="167"/>
      <c r="AA3" s="167"/>
      <c r="AB3" s="167"/>
      <c r="AC3" s="167"/>
      <c r="AD3" s="168"/>
    </row>
    <row r="4" spans="1:30" s="165" customFormat="1" ht="18.75" customHeight="1" x14ac:dyDescent="0.25">
      <c r="A4" s="302" t="s">
        <v>1722</v>
      </c>
      <c r="B4" s="303"/>
      <c r="C4" s="303"/>
      <c r="D4" s="303"/>
      <c r="E4" s="303"/>
      <c r="F4" s="303"/>
      <c r="G4" s="303"/>
      <c r="H4" s="303"/>
      <c r="I4" s="303"/>
      <c r="J4" s="303"/>
      <c r="K4" s="303"/>
      <c r="L4" s="303"/>
      <c r="M4" s="303"/>
      <c r="N4" s="303"/>
      <c r="O4" s="303"/>
      <c r="P4" s="303"/>
      <c r="Q4" s="303"/>
      <c r="R4" s="303"/>
      <c r="S4" s="303"/>
      <c r="T4" s="303"/>
      <c r="U4" s="303"/>
      <c r="AD4" s="169"/>
    </row>
    <row r="5" spans="1:30" ht="5.25" customHeight="1" x14ac:dyDescent="0.25">
      <c r="A5" s="161"/>
      <c r="B5" s="162"/>
      <c r="C5" s="163"/>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row>
    <row r="6" spans="1:30" ht="20.25" customHeight="1" x14ac:dyDescent="0.25">
      <c r="A6" s="170" t="s">
        <v>299</v>
      </c>
      <c r="C6" s="163"/>
      <c r="AD6" s="164"/>
    </row>
    <row r="7" spans="1:30" ht="18.75" customHeight="1" x14ac:dyDescent="0.3">
      <c r="A7" s="298" t="s">
        <v>1743</v>
      </c>
      <c r="B7" s="299"/>
      <c r="C7" s="163"/>
      <c r="D7" s="304" t="s">
        <v>824</v>
      </c>
      <c r="E7" s="304"/>
      <c r="F7" s="304"/>
      <c r="G7" s="304"/>
      <c r="H7" s="304"/>
      <c r="I7" s="304"/>
      <c r="J7" s="304"/>
      <c r="K7" s="304"/>
      <c r="L7" s="304"/>
      <c r="M7" s="172"/>
      <c r="AD7" s="164"/>
    </row>
    <row r="8" spans="1:30" x14ac:dyDescent="0.25">
      <c r="A8" s="173" t="s">
        <v>320</v>
      </c>
      <c r="B8" s="173" t="s">
        <v>794</v>
      </c>
      <c r="C8" s="163"/>
      <c r="D8" s="174">
        <v>11</v>
      </c>
      <c r="E8" s="175" t="s">
        <v>1657</v>
      </c>
      <c r="F8" s="156" t="s">
        <v>324</v>
      </c>
      <c r="G8" s="156" t="s">
        <v>325</v>
      </c>
      <c r="H8" s="156" t="s">
        <v>326</v>
      </c>
      <c r="I8" s="156" t="s">
        <v>327</v>
      </c>
      <c r="J8" s="156" t="s">
        <v>328</v>
      </c>
      <c r="K8" s="156" t="s">
        <v>329</v>
      </c>
      <c r="L8" s="156" t="s">
        <v>330</v>
      </c>
      <c r="M8" s="174">
        <v>13</v>
      </c>
      <c r="N8" s="175" t="s">
        <v>1130</v>
      </c>
      <c r="O8" s="156" t="s">
        <v>332</v>
      </c>
      <c r="P8" s="156" t="s">
        <v>333</v>
      </c>
      <c r="Q8" s="156" t="s">
        <v>334</v>
      </c>
      <c r="R8" s="156" t="s">
        <v>335</v>
      </c>
      <c r="S8" s="156" t="s">
        <v>336</v>
      </c>
      <c r="T8" s="156" t="s">
        <v>337</v>
      </c>
      <c r="U8" s="156" t="s">
        <v>338</v>
      </c>
      <c r="V8" t="s">
        <v>331</v>
      </c>
      <c r="W8" t="s">
        <v>332</v>
      </c>
      <c r="X8" t="s">
        <v>333</v>
      </c>
      <c r="Y8" t="s">
        <v>334</v>
      </c>
      <c r="Z8" t="s">
        <v>335</v>
      </c>
      <c r="AA8" t="s">
        <v>336</v>
      </c>
      <c r="AB8" t="s">
        <v>337</v>
      </c>
      <c r="AC8" t="s">
        <v>338</v>
      </c>
      <c r="AD8" s="164"/>
    </row>
    <row r="9" spans="1:30" x14ac:dyDescent="0.25">
      <c r="A9" s="173">
        <v>101</v>
      </c>
      <c r="B9" s="176" t="s">
        <v>709</v>
      </c>
      <c r="C9" s="163"/>
      <c r="D9" s="177"/>
      <c r="E9" s="177"/>
      <c r="F9" s="177"/>
      <c r="G9" s="177"/>
      <c r="H9" s="177"/>
      <c r="I9" s="177"/>
      <c r="J9" s="177"/>
      <c r="K9" s="177"/>
      <c r="L9" s="177"/>
      <c r="M9" s="177"/>
      <c r="N9" s="177"/>
      <c r="O9" s="177"/>
      <c r="P9" s="177"/>
      <c r="Q9" s="177"/>
      <c r="R9" s="177"/>
      <c r="S9" s="177"/>
      <c r="T9" s="177"/>
      <c r="U9" s="177"/>
      <c r="V9" s="178"/>
      <c r="W9" s="178"/>
      <c r="X9" s="178"/>
      <c r="Y9" s="178"/>
      <c r="Z9" s="178"/>
      <c r="AA9" s="178"/>
      <c r="AB9" s="178"/>
      <c r="AC9" s="178"/>
      <c r="AD9" s="164"/>
    </row>
    <row r="10" spans="1:30" x14ac:dyDescent="0.25">
      <c r="A10" s="173">
        <v>102</v>
      </c>
      <c r="B10" s="176" t="s">
        <v>710</v>
      </c>
      <c r="C10" s="163"/>
      <c r="D10" s="177"/>
      <c r="E10" s="177"/>
      <c r="F10" s="177"/>
      <c r="G10" s="177"/>
      <c r="H10" s="177"/>
      <c r="I10" s="177"/>
      <c r="J10" s="177"/>
      <c r="K10" s="177"/>
      <c r="L10" s="177"/>
      <c r="M10" s="177"/>
      <c r="N10" s="177"/>
      <c r="O10" s="177"/>
      <c r="P10" s="177"/>
      <c r="Q10" s="177"/>
      <c r="R10" s="177"/>
      <c r="S10" s="177"/>
      <c r="T10" s="177"/>
      <c r="U10" s="177"/>
      <c r="V10" s="178"/>
      <c r="W10" s="178"/>
      <c r="X10" s="178"/>
      <c r="Y10" s="178"/>
      <c r="Z10" s="178"/>
      <c r="AA10" s="178"/>
      <c r="AB10" s="178"/>
      <c r="AC10" s="178"/>
      <c r="AD10" s="164"/>
    </row>
    <row r="11" spans="1:30" x14ac:dyDescent="0.25">
      <c r="A11" s="173">
        <v>104</v>
      </c>
      <c r="B11" s="176" t="s">
        <v>711</v>
      </c>
      <c r="C11" s="163"/>
      <c r="D11" s="177"/>
      <c r="E11" s="177"/>
      <c r="F11" s="177"/>
      <c r="G11" s="177"/>
      <c r="H11" s="177"/>
      <c r="I11" s="177"/>
      <c r="J11" s="177"/>
      <c r="K11" s="177"/>
      <c r="L11" s="177"/>
      <c r="M11" s="177"/>
      <c r="N11" s="177"/>
      <c r="O11" s="177"/>
      <c r="P11" s="177"/>
      <c r="Q11" s="177"/>
      <c r="R11" s="177"/>
      <c r="S11" s="177"/>
      <c r="T11" s="177"/>
      <c r="U11" s="177"/>
      <c r="V11" s="178"/>
      <c r="W11" s="178"/>
      <c r="X11" s="178"/>
      <c r="Y11" s="178"/>
      <c r="Z11" s="178"/>
      <c r="AA11" s="178"/>
      <c r="AB11" s="178"/>
      <c r="AC11" s="178"/>
      <c r="AD11" s="164"/>
    </row>
    <row r="12" spans="1:30" x14ac:dyDescent="0.25">
      <c r="A12" s="173">
        <v>105</v>
      </c>
      <c r="B12" s="176" t="s">
        <v>712</v>
      </c>
      <c r="C12" s="163"/>
      <c r="D12" s="177"/>
      <c r="E12" s="177"/>
      <c r="F12" s="177"/>
      <c r="G12" s="177"/>
      <c r="H12" s="177"/>
      <c r="I12" s="177"/>
      <c r="J12" s="177"/>
      <c r="K12" s="177"/>
      <c r="L12" s="177"/>
      <c r="M12" s="177"/>
      <c r="N12" s="177"/>
      <c r="O12" s="177"/>
      <c r="P12" s="177"/>
      <c r="Q12" s="177"/>
      <c r="R12" s="177"/>
      <c r="S12" s="177"/>
      <c r="T12" s="177"/>
      <c r="U12" s="177"/>
      <c r="V12" s="178"/>
      <c r="W12" s="178"/>
      <c r="X12" s="178"/>
      <c r="Y12" s="178"/>
      <c r="Z12" s="178"/>
      <c r="AA12" s="178"/>
      <c r="AB12" s="178"/>
      <c r="AC12" s="178"/>
      <c r="AD12" s="164"/>
    </row>
    <row r="13" spans="1:30" x14ac:dyDescent="0.25">
      <c r="A13" s="173">
        <v>190</v>
      </c>
      <c r="B13" s="176" t="s">
        <v>713</v>
      </c>
      <c r="C13" s="163"/>
      <c r="D13" s="177"/>
      <c r="E13" s="177"/>
      <c r="F13" s="177"/>
      <c r="G13" s="177"/>
      <c r="H13" s="177"/>
      <c r="I13" s="177"/>
      <c r="J13" s="177"/>
      <c r="K13" s="177"/>
      <c r="L13" s="177"/>
      <c r="M13" s="177"/>
      <c r="N13" s="177"/>
      <c r="O13" s="177"/>
      <c r="P13" s="177"/>
      <c r="Q13" s="177"/>
      <c r="R13" s="177"/>
      <c r="S13" s="177"/>
      <c r="T13" s="177"/>
      <c r="U13" s="177"/>
      <c r="V13" s="178"/>
      <c r="W13" s="178"/>
      <c r="X13" s="178"/>
      <c r="Y13" s="178"/>
      <c r="Z13" s="178"/>
      <c r="AA13" s="178"/>
      <c r="AB13" s="178"/>
      <c r="AC13" s="178"/>
      <c r="AD13" s="164"/>
    </row>
    <row r="14" spans="1:30" x14ac:dyDescent="0.25">
      <c r="A14" s="173">
        <v>213</v>
      </c>
      <c r="B14" s="176" t="s">
        <v>714</v>
      </c>
      <c r="C14" s="163"/>
      <c r="D14" s="177"/>
      <c r="E14" s="177"/>
      <c r="F14" s="177"/>
      <c r="G14" s="177"/>
      <c r="H14" s="177"/>
      <c r="I14" s="177"/>
      <c r="J14" s="177"/>
      <c r="K14" s="177"/>
      <c r="L14" s="177"/>
      <c r="M14" s="177"/>
      <c r="N14" s="177"/>
      <c r="O14" s="177"/>
      <c r="P14" s="177"/>
      <c r="Q14" s="177"/>
      <c r="R14" s="177"/>
      <c r="S14" s="177"/>
      <c r="T14" s="177"/>
      <c r="U14" s="177"/>
      <c r="V14" s="178"/>
      <c r="W14" s="178"/>
      <c r="X14" s="178"/>
      <c r="Y14" s="178"/>
      <c r="Z14" s="178"/>
      <c r="AA14" s="178"/>
      <c r="AB14" s="178"/>
      <c r="AC14" s="178"/>
      <c r="AD14" s="164"/>
    </row>
    <row r="15" spans="1:30" x14ac:dyDescent="0.25">
      <c r="A15" s="173">
        <v>215</v>
      </c>
      <c r="B15" s="176" t="s">
        <v>715</v>
      </c>
      <c r="C15" s="163"/>
      <c r="D15" s="177"/>
      <c r="E15" s="177"/>
      <c r="F15" s="177"/>
      <c r="G15" s="177"/>
      <c r="H15" s="177"/>
      <c r="I15" s="177"/>
      <c r="J15" s="177"/>
      <c r="K15" s="177"/>
      <c r="L15" s="177"/>
      <c r="M15" s="177"/>
      <c r="N15" s="177"/>
      <c r="O15" s="177"/>
      <c r="P15" s="177"/>
      <c r="Q15" s="177"/>
      <c r="R15" s="177"/>
      <c r="S15" s="177"/>
      <c r="T15" s="177"/>
      <c r="U15" s="177"/>
      <c r="V15" s="178"/>
      <c r="W15" s="178"/>
      <c r="X15" s="178"/>
      <c r="Y15" s="178"/>
      <c r="Z15" s="178"/>
      <c r="AA15" s="178"/>
      <c r="AB15" s="178"/>
      <c r="AC15" s="178"/>
      <c r="AD15" s="164"/>
    </row>
    <row r="16" spans="1:30" x14ac:dyDescent="0.25">
      <c r="A16" s="173">
        <v>218</v>
      </c>
      <c r="B16" s="176" t="s">
        <v>716</v>
      </c>
      <c r="C16" s="163"/>
      <c r="D16" s="177"/>
      <c r="E16" s="177"/>
      <c r="F16" s="177"/>
      <c r="G16" s="177"/>
      <c r="H16" s="177"/>
      <c r="I16" s="177"/>
      <c r="J16" s="177"/>
      <c r="K16" s="177"/>
      <c r="L16" s="177"/>
      <c r="M16" s="177"/>
      <c r="N16" s="177"/>
      <c r="O16" s="177"/>
      <c r="P16" s="177"/>
      <c r="Q16" s="177"/>
      <c r="R16" s="177"/>
      <c r="S16" s="177"/>
      <c r="T16" s="177"/>
      <c r="U16" s="177"/>
      <c r="V16" s="178"/>
      <c r="W16" s="178"/>
      <c r="X16" s="178"/>
      <c r="Y16" s="178"/>
      <c r="Z16" s="178"/>
      <c r="AA16" s="178"/>
      <c r="AB16" s="178"/>
      <c r="AC16" s="178"/>
      <c r="AD16" s="164"/>
    </row>
    <row r="17" spans="1:30" x14ac:dyDescent="0.25">
      <c r="A17" s="173">
        <v>220</v>
      </c>
      <c r="B17" s="176" t="s">
        <v>717</v>
      </c>
      <c r="C17" s="163"/>
      <c r="D17" s="177"/>
      <c r="E17" s="177"/>
      <c r="F17" s="177"/>
      <c r="G17" s="177"/>
      <c r="H17" s="177"/>
      <c r="I17" s="177"/>
      <c r="J17" s="177"/>
      <c r="K17" s="177"/>
      <c r="L17" s="177"/>
      <c r="M17" s="177"/>
      <c r="N17" s="177"/>
      <c r="O17" s="177"/>
      <c r="P17" s="177"/>
      <c r="Q17" s="177"/>
      <c r="R17" s="177"/>
      <c r="S17" s="177"/>
      <c r="T17" s="177"/>
      <c r="U17" s="177"/>
      <c r="V17" s="178"/>
      <c r="W17" s="178"/>
      <c r="X17" s="178"/>
      <c r="Y17" s="178"/>
      <c r="Z17" s="178"/>
      <c r="AA17" s="178"/>
      <c r="AB17" s="178"/>
      <c r="AC17" s="178"/>
      <c r="AD17" s="164"/>
    </row>
    <row r="18" spans="1:30" x14ac:dyDescent="0.25">
      <c r="A18" s="173">
        <v>221</v>
      </c>
      <c r="B18" s="176" t="s">
        <v>718</v>
      </c>
      <c r="C18" s="163"/>
      <c r="D18" s="177"/>
      <c r="E18" s="177"/>
      <c r="F18" s="177"/>
      <c r="G18" s="177"/>
      <c r="H18" s="177"/>
      <c r="I18" s="177"/>
      <c r="J18" s="177"/>
      <c r="K18" s="177"/>
      <c r="L18" s="177"/>
      <c r="M18" s="177"/>
      <c r="N18" s="177"/>
      <c r="O18" s="177"/>
      <c r="P18" s="177"/>
      <c r="Q18" s="177"/>
      <c r="R18" s="177"/>
      <c r="S18" s="177"/>
      <c r="T18" s="177"/>
      <c r="U18" s="177"/>
      <c r="V18" s="178"/>
      <c r="W18" s="178"/>
      <c r="X18" s="178"/>
      <c r="Y18" s="178"/>
      <c r="Z18" s="178"/>
      <c r="AA18" s="178"/>
      <c r="AB18" s="178"/>
      <c r="AC18" s="178"/>
      <c r="AD18" s="164"/>
    </row>
    <row r="19" spans="1:30" x14ac:dyDescent="0.25">
      <c r="A19" s="173">
        <v>222</v>
      </c>
      <c r="B19" s="176" t="s">
        <v>719</v>
      </c>
      <c r="C19" s="163"/>
      <c r="D19" s="177"/>
      <c r="E19" s="177"/>
      <c r="F19" s="177"/>
      <c r="G19" s="177"/>
      <c r="H19" s="177"/>
      <c r="I19" s="177"/>
      <c r="J19" s="177"/>
      <c r="K19" s="177"/>
      <c r="L19" s="177"/>
      <c r="M19" s="177"/>
      <c r="N19" s="177"/>
      <c r="O19" s="177"/>
      <c r="P19" s="177"/>
      <c r="Q19" s="177"/>
      <c r="R19" s="177"/>
      <c r="S19" s="177"/>
      <c r="T19" s="177"/>
      <c r="U19" s="177"/>
      <c r="V19" s="178"/>
      <c r="W19" s="178"/>
      <c r="X19" s="178"/>
      <c r="Y19" s="178"/>
      <c r="Z19" s="178"/>
      <c r="AA19" s="178"/>
      <c r="AB19" s="178"/>
      <c r="AC19" s="178"/>
      <c r="AD19" s="164"/>
    </row>
    <row r="20" spans="1:30" x14ac:dyDescent="0.25">
      <c r="A20" s="173">
        <v>224</v>
      </c>
      <c r="B20" s="176" t="s">
        <v>720</v>
      </c>
      <c r="C20" s="163"/>
      <c r="D20" s="177"/>
      <c r="E20" s="177"/>
      <c r="F20" s="177"/>
      <c r="G20" s="177"/>
      <c r="H20" s="177"/>
      <c r="I20" s="177"/>
      <c r="J20" s="177"/>
      <c r="K20" s="177"/>
      <c r="L20" s="177"/>
      <c r="M20" s="177"/>
      <c r="N20" s="177"/>
      <c r="O20" s="177"/>
      <c r="P20" s="177"/>
      <c r="Q20" s="177"/>
      <c r="R20" s="177"/>
      <c r="S20" s="177"/>
      <c r="T20" s="177"/>
      <c r="U20" s="177"/>
      <c r="V20" s="178"/>
      <c r="W20" s="178"/>
      <c r="X20" s="178"/>
      <c r="Y20" s="178"/>
      <c r="Z20" s="178"/>
      <c r="AA20" s="178"/>
      <c r="AB20" s="178"/>
      <c r="AC20" s="178"/>
      <c r="AD20" s="164"/>
    </row>
    <row r="21" spans="1:30" x14ac:dyDescent="0.25">
      <c r="A21" s="173">
        <v>225</v>
      </c>
      <c r="B21" s="176" t="s">
        <v>721</v>
      </c>
      <c r="C21" s="163"/>
      <c r="D21" s="177"/>
      <c r="E21" s="177"/>
      <c r="F21" s="177"/>
      <c r="G21" s="177"/>
      <c r="H21" s="177"/>
      <c r="I21" s="177"/>
      <c r="J21" s="177"/>
      <c r="K21" s="177"/>
      <c r="L21" s="177"/>
      <c r="M21" s="177"/>
      <c r="N21" s="177"/>
      <c r="O21" s="177"/>
      <c r="P21" s="177"/>
      <c r="Q21" s="177"/>
      <c r="R21" s="177"/>
      <c r="S21" s="177"/>
      <c r="T21" s="177"/>
      <c r="U21" s="177"/>
      <c r="V21" s="178"/>
      <c r="W21" s="178"/>
      <c r="X21" s="178"/>
      <c r="Y21" s="178"/>
      <c r="Z21" s="178"/>
      <c r="AA21" s="178"/>
      <c r="AB21" s="178"/>
      <c r="AC21" s="178"/>
      <c r="AD21" s="164"/>
    </row>
    <row r="22" spans="1:30" x14ac:dyDescent="0.25">
      <c r="A22" s="173">
        <v>227</v>
      </c>
      <c r="B22" s="176" t="s">
        <v>722</v>
      </c>
      <c r="C22" s="163"/>
      <c r="D22" s="177"/>
      <c r="E22" s="177"/>
      <c r="F22" s="177"/>
      <c r="G22" s="177"/>
      <c r="H22" s="177"/>
      <c r="I22" s="177"/>
      <c r="J22" s="177"/>
      <c r="K22" s="177"/>
      <c r="L22" s="177"/>
      <c r="M22" s="177"/>
      <c r="N22" s="177"/>
      <c r="O22" s="177"/>
      <c r="P22" s="177"/>
      <c r="Q22" s="177"/>
      <c r="R22" s="177"/>
      <c r="S22" s="177"/>
      <c r="T22" s="177"/>
      <c r="U22" s="177"/>
      <c r="V22" s="178"/>
      <c r="W22" s="178"/>
      <c r="X22" s="178"/>
      <c r="Y22" s="178"/>
      <c r="Z22" s="178"/>
      <c r="AA22" s="178"/>
      <c r="AB22" s="178"/>
      <c r="AC22" s="178"/>
      <c r="AD22" s="164"/>
    </row>
    <row r="23" spans="1:30" x14ac:dyDescent="0.25">
      <c r="A23" s="173">
        <v>228</v>
      </c>
      <c r="B23" s="176" t="s">
        <v>723</v>
      </c>
      <c r="C23" s="163"/>
      <c r="D23" s="177"/>
      <c r="E23" s="177"/>
      <c r="F23" s="177"/>
      <c r="G23" s="177"/>
      <c r="H23" s="177"/>
      <c r="I23" s="177"/>
      <c r="J23" s="177"/>
      <c r="K23" s="177"/>
      <c r="L23" s="177"/>
      <c r="M23" s="177"/>
      <c r="N23" s="207"/>
      <c r="O23" s="207"/>
      <c r="P23" s="207"/>
      <c r="Q23" s="207"/>
      <c r="R23" s="177"/>
      <c r="S23" s="177"/>
      <c r="T23" s="177"/>
      <c r="U23" s="177"/>
      <c r="V23" s="178"/>
      <c r="W23" s="178"/>
      <c r="X23" s="178"/>
      <c r="Y23" s="178"/>
      <c r="Z23" s="178"/>
      <c r="AA23" s="178"/>
      <c r="AB23" s="178"/>
      <c r="AC23" s="178"/>
      <c r="AD23" s="164"/>
    </row>
    <row r="24" spans="1:30" x14ac:dyDescent="0.25">
      <c r="A24" s="173">
        <v>230</v>
      </c>
      <c r="B24" s="176" t="s">
        <v>724</v>
      </c>
      <c r="C24" s="163"/>
      <c r="D24" s="177"/>
      <c r="E24" s="177"/>
      <c r="F24" s="177"/>
      <c r="G24" s="177"/>
      <c r="H24" s="177"/>
      <c r="I24" s="177"/>
      <c r="J24" s="177"/>
      <c r="K24" s="177"/>
      <c r="L24" s="177"/>
      <c r="M24" s="177"/>
      <c r="N24" s="207"/>
      <c r="O24" s="207"/>
      <c r="P24" s="207"/>
      <c r="Q24" s="207"/>
      <c r="R24" s="177"/>
      <c r="S24" s="177"/>
      <c r="T24" s="177"/>
      <c r="U24" s="177"/>
      <c r="V24" s="178"/>
      <c r="W24" s="178"/>
      <c r="X24" s="178"/>
      <c r="Y24" s="178"/>
      <c r="Z24" s="178"/>
      <c r="AA24" s="178"/>
      <c r="AB24" s="178"/>
      <c r="AC24" s="178"/>
      <c r="AD24" s="164"/>
    </row>
    <row r="25" spans="1:30" x14ac:dyDescent="0.25">
      <c r="A25" s="173">
        <v>232</v>
      </c>
      <c r="B25" s="176" t="s">
        <v>725</v>
      </c>
      <c r="C25" s="163"/>
      <c r="D25" s="177"/>
      <c r="E25" s="177"/>
      <c r="F25" s="177"/>
      <c r="G25" s="177"/>
      <c r="H25" s="177"/>
      <c r="I25" s="177"/>
      <c r="J25" s="177"/>
      <c r="K25" s="177"/>
      <c r="L25" s="177"/>
      <c r="M25" s="177"/>
      <c r="N25" s="207"/>
      <c r="O25" s="207"/>
      <c r="P25" s="207"/>
      <c r="Q25" s="207"/>
      <c r="R25" s="177"/>
      <c r="S25" s="177"/>
      <c r="T25" s="177"/>
      <c r="U25" s="177"/>
      <c r="V25" s="178"/>
      <c r="W25" s="178"/>
      <c r="X25" s="178"/>
      <c r="Y25" s="178"/>
      <c r="Z25" s="178"/>
      <c r="AA25" s="178"/>
      <c r="AB25" s="178"/>
      <c r="AC25" s="178"/>
      <c r="AD25" s="164"/>
    </row>
    <row r="26" spans="1:30" x14ac:dyDescent="0.25">
      <c r="A26" s="173">
        <v>236</v>
      </c>
      <c r="B26" s="176" t="s">
        <v>726</v>
      </c>
      <c r="C26" s="163"/>
      <c r="D26" s="177"/>
      <c r="E26" s="177"/>
      <c r="F26" s="177"/>
      <c r="G26" s="177"/>
      <c r="H26" s="177"/>
      <c r="I26" s="177"/>
      <c r="J26" s="177"/>
      <c r="K26" s="177"/>
      <c r="L26" s="177"/>
      <c r="M26" s="177"/>
      <c r="N26" s="177"/>
      <c r="O26" s="177"/>
      <c r="P26" s="177"/>
      <c r="Q26" s="177"/>
      <c r="R26" s="177"/>
      <c r="S26" s="177"/>
      <c r="T26" s="177"/>
      <c r="U26" s="177"/>
      <c r="V26" s="178"/>
      <c r="W26" s="178"/>
      <c r="X26" s="178"/>
      <c r="Y26" s="178"/>
      <c r="Z26" s="178"/>
      <c r="AA26" s="178"/>
      <c r="AB26" s="178"/>
      <c r="AC26" s="178"/>
      <c r="AD26" s="164"/>
    </row>
    <row r="27" spans="1:30" x14ac:dyDescent="0.25">
      <c r="A27" s="173">
        <v>237</v>
      </c>
      <c r="B27" s="176" t="s">
        <v>727</v>
      </c>
      <c r="C27" s="163"/>
      <c r="D27" s="177"/>
      <c r="E27" s="177"/>
      <c r="F27" s="177"/>
      <c r="G27" s="177"/>
      <c r="H27" s="177"/>
      <c r="I27" s="177"/>
      <c r="J27" s="177"/>
      <c r="K27" s="177"/>
      <c r="L27" s="177"/>
      <c r="M27" s="177"/>
      <c r="N27" s="177"/>
      <c r="O27" s="177"/>
      <c r="P27" s="177"/>
      <c r="Q27" s="177"/>
      <c r="R27" s="177"/>
      <c r="S27" s="177"/>
      <c r="T27" s="177"/>
      <c r="U27" s="177"/>
      <c r="V27" s="178"/>
      <c r="W27" s="178"/>
      <c r="X27" s="178"/>
      <c r="Y27" s="178"/>
      <c r="Z27" s="178"/>
      <c r="AA27" s="178"/>
      <c r="AB27" s="178"/>
      <c r="AC27" s="178"/>
      <c r="AD27" s="164"/>
    </row>
    <row r="28" spans="1:30" x14ac:dyDescent="0.25">
      <c r="A28" s="173">
        <v>238</v>
      </c>
      <c r="B28" s="176" t="s">
        <v>728</v>
      </c>
      <c r="C28" s="163"/>
      <c r="D28" s="177"/>
      <c r="E28" s="177"/>
      <c r="F28" s="177"/>
      <c r="G28" s="177"/>
      <c r="H28" s="177"/>
      <c r="I28" s="177"/>
      <c r="J28" s="177"/>
      <c r="K28" s="177"/>
      <c r="L28" s="177"/>
      <c r="M28" s="177"/>
      <c r="N28" s="177"/>
      <c r="O28" s="177"/>
      <c r="P28" s="177"/>
      <c r="Q28" s="177"/>
      <c r="R28" s="177"/>
      <c r="S28" s="177"/>
      <c r="T28" s="177"/>
      <c r="U28" s="177"/>
      <c r="V28" s="178"/>
      <c r="W28" s="178"/>
      <c r="X28" s="178"/>
      <c r="Y28" s="178"/>
      <c r="Z28" s="178"/>
      <c r="AA28" s="178"/>
      <c r="AB28" s="178"/>
      <c r="AC28" s="178"/>
      <c r="AD28" s="164"/>
    </row>
    <row r="29" spans="1:30" x14ac:dyDescent="0.25">
      <c r="A29" s="173">
        <v>243</v>
      </c>
      <c r="B29" s="176" t="s">
        <v>729</v>
      </c>
      <c r="C29" s="163"/>
      <c r="D29" s="177"/>
      <c r="E29" s="177"/>
      <c r="F29" s="177"/>
      <c r="G29" s="177"/>
      <c r="H29" s="177"/>
      <c r="I29" s="177"/>
      <c r="J29" s="177"/>
      <c r="K29" s="177"/>
      <c r="L29" s="177"/>
      <c r="M29" s="177"/>
      <c r="N29" s="177"/>
      <c r="O29" s="177"/>
      <c r="P29" s="177"/>
      <c r="Q29" s="177"/>
      <c r="R29" s="177"/>
      <c r="S29" s="177"/>
      <c r="T29" s="177"/>
      <c r="U29" s="177"/>
      <c r="V29" s="178"/>
      <c r="W29" s="178"/>
      <c r="X29" s="178"/>
      <c r="Y29" s="178"/>
      <c r="Z29" s="178"/>
      <c r="AA29" s="178"/>
      <c r="AB29" s="178"/>
      <c r="AC29" s="178"/>
      <c r="AD29" s="164"/>
    </row>
    <row r="30" spans="1:30" x14ac:dyDescent="0.25">
      <c r="A30" s="173">
        <v>255</v>
      </c>
      <c r="B30" s="176" t="s">
        <v>730</v>
      </c>
      <c r="C30" s="163"/>
      <c r="D30" s="177"/>
      <c r="E30" s="177"/>
      <c r="F30" s="177"/>
      <c r="G30" s="177"/>
      <c r="H30" s="177"/>
      <c r="I30" s="177"/>
      <c r="J30" s="177"/>
      <c r="K30" s="177"/>
      <c r="L30" s="177"/>
      <c r="M30" s="177"/>
      <c r="N30" s="177"/>
      <c r="O30" s="177"/>
      <c r="P30" s="177"/>
      <c r="Q30" s="177"/>
      <c r="R30" s="177"/>
      <c r="S30" s="177"/>
      <c r="T30" s="177"/>
      <c r="U30" s="177"/>
      <c r="V30" s="178"/>
      <c r="W30" s="178"/>
      <c r="X30" s="178"/>
      <c r="Y30" s="178"/>
      <c r="Z30" s="178"/>
      <c r="AA30" s="178"/>
      <c r="AB30" s="178"/>
      <c r="AC30" s="178"/>
      <c r="AD30" s="164"/>
    </row>
    <row r="31" spans="1:30" x14ac:dyDescent="0.25">
      <c r="A31" s="173">
        <v>257</v>
      </c>
      <c r="B31" s="176" t="s">
        <v>731</v>
      </c>
      <c r="C31" s="163"/>
      <c r="D31" s="177"/>
      <c r="E31" s="177"/>
      <c r="F31" s="177"/>
      <c r="G31" s="177"/>
      <c r="H31" s="177"/>
      <c r="I31" s="177"/>
      <c r="J31" s="177"/>
      <c r="K31" s="177"/>
      <c r="L31" s="177"/>
      <c r="M31" s="177"/>
      <c r="N31" s="177"/>
      <c r="O31" s="177"/>
      <c r="P31" s="177"/>
      <c r="Q31" s="177"/>
      <c r="R31" s="177"/>
      <c r="S31" s="177"/>
      <c r="T31" s="177"/>
      <c r="U31" s="177"/>
      <c r="V31" s="178"/>
      <c r="W31" s="178"/>
      <c r="X31" s="178"/>
      <c r="Y31" s="178"/>
      <c r="Z31" s="178"/>
      <c r="AA31" s="178"/>
      <c r="AB31" s="178"/>
      <c r="AC31" s="178"/>
      <c r="AD31" s="164"/>
    </row>
    <row r="32" spans="1:30" x14ac:dyDescent="0.25">
      <c r="A32" s="173">
        <v>260</v>
      </c>
      <c r="B32" s="176" t="s">
        <v>732</v>
      </c>
      <c r="C32" s="163"/>
      <c r="D32" s="177"/>
      <c r="E32" s="177"/>
      <c r="F32" s="177"/>
      <c r="G32" s="177"/>
      <c r="H32" s="177"/>
      <c r="I32" s="177"/>
      <c r="J32" s="177"/>
      <c r="K32" s="177"/>
      <c r="L32" s="177"/>
      <c r="M32" s="177"/>
      <c r="N32" s="177"/>
      <c r="O32" s="177"/>
      <c r="P32" s="177"/>
      <c r="Q32" s="177"/>
      <c r="R32" s="177"/>
      <c r="S32" s="177"/>
      <c r="T32" s="177"/>
      <c r="U32" s="177"/>
      <c r="V32" s="178"/>
      <c r="W32" s="178"/>
      <c r="X32" s="178"/>
      <c r="Y32" s="178"/>
      <c r="Z32" s="178"/>
      <c r="AA32" s="178"/>
      <c r="AB32" s="178"/>
      <c r="AC32" s="178"/>
      <c r="AD32" s="164"/>
    </row>
    <row r="33" spans="1:30" x14ac:dyDescent="0.25">
      <c r="A33" s="173">
        <v>261</v>
      </c>
      <c r="B33" s="176" t="s">
        <v>733</v>
      </c>
      <c r="C33" s="163"/>
      <c r="D33" s="177"/>
      <c r="E33" s="177"/>
      <c r="F33" s="177"/>
      <c r="G33" s="177"/>
      <c r="H33" s="177"/>
      <c r="I33" s="177"/>
      <c r="J33" s="177"/>
      <c r="K33" s="177"/>
      <c r="L33" s="177"/>
      <c r="M33" s="177"/>
      <c r="N33" s="177"/>
      <c r="O33" s="177"/>
      <c r="P33" s="177"/>
      <c r="Q33" s="177"/>
      <c r="R33" s="177"/>
      <c r="S33" s="177"/>
      <c r="T33" s="177"/>
      <c r="U33" s="177"/>
      <c r="V33" s="178"/>
      <c r="W33" s="178"/>
      <c r="X33" s="178"/>
      <c r="Y33" s="178"/>
      <c r="Z33" s="178"/>
      <c r="AA33" s="178"/>
      <c r="AB33" s="178"/>
      <c r="AC33" s="178"/>
      <c r="AD33" s="164"/>
    </row>
    <row r="34" spans="1:30" x14ac:dyDescent="0.25">
      <c r="A34" s="173">
        <v>262</v>
      </c>
      <c r="B34" s="176" t="s">
        <v>734</v>
      </c>
      <c r="C34" s="163"/>
      <c r="D34" s="177"/>
      <c r="E34" s="177"/>
      <c r="F34" s="177"/>
      <c r="G34" s="177"/>
      <c r="H34" s="177"/>
      <c r="I34" s="177"/>
      <c r="J34" s="177"/>
      <c r="K34" s="177"/>
      <c r="L34" s="177"/>
      <c r="M34" s="177"/>
      <c r="N34" s="177"/>
      <c r="O34" s="177"/>
      <c r="P34" s="177"/>
      <c r="Q34" s="177"/>
      <c r="R34" s="177"/>
      <c r="S34" s="177"/>
      <c r="T34" s="177"/>
      <c r="U34" s="177"/>
      <c r="V34" s="178"/>
      <c r="W34" s="178"/>
      <c r="X34" s="178"/>
      <c r="Y34" s="178"/>
      <c r="Z34" s="178"/>
      <c r="AA34" s="178"/>
      <c r="AB34" s="178"/>
      <c r="AC34" s="178"/>
      <c r="AD34" s="164"/>
    </row>
    <row r="35" spans="1:30" x14ac:dyDescent="0.25">
      <c r="A35" s="173">
        <v>263</v>
      </c>
      <c r="B35" s="176" t="s">
        <v>735</v>
      </c>
      <c r="C35" s="163"/>
      <c r="D35" s="177"/>
      <c r="E35" s="177"/>
      <c r="F35" s="177"/>
      <c r="G35" s="177"/>
      <c r="H35" s="177"/>
      <c r="I35" s="177"/>
      <c r="J35" s="177"/>
      <c r="K35" s="177"/>
      <c r="L35" s="177"/>
      <c r="M35" s="177"/>
      <c r="N35" s="177"/>
      <c r="O35" s="177"/>
      <c r="P35" s="177"/>
      <c r="Q35" s="177"/>
      <c r="R35" s="177"/>
      <c r="S35" s="177"/>
      <c r="T35" s="177"/>
      <c r="U35" s="177"/>
      <c r="V35" s="178"/>
      <c r="W35" s="178"/>
      <c r="X35" s="178"/>
      <c r="Y35" s="178"/>
      <c r="Z35" s="178"/>
      <c r="AA35" s="178"/>
      <c r="AB35" s="178"/>
      <c r="AC35" s="178"/>
      <c r="AD35" s="164"/>
    </row>
    <row r="36" spans="1:30" x14ac:dyDescent="0.25">
      <c r="A36" s="173">
        <v>265</v>
      </c>
      <c r="B36" s="176" t="s">
        <v>736</v>
      </c>
      <c r="C36" s="163"/>
      <c r="D36" s="177"/>
      <c r="E36" s="177"/>
      <c r="F36" s="177"/>
      <c r="G36" s="177"/>
      <c r="H36" s="177"/>
      <c r="I36" s="177"/>
      <c r="J36" s="177"/>
      <c r="K36" s="177"/>
      <c r="L36" s="177"/>
      <c r="M36" s="177"/>
      <c r="N36" s="177"/>
      <c r="O36" s="177"/>
      <c r="P36" s="177"/>
      <c r="Q36" s="177"/>
      <c r="R36" s="177"/>
      <c r="S36" s="177"/>
      <c r="T36" s="177"/>
      <c r="U36" s="177"/>
      <c r="V36" s="178"/>
      <c r="W36" s="178"/>
      <c r="X36" s="178"/>
      <c r="Y36" s="178"/>
      <c r="Z36" s="178"/>
      <c r="AA36" s="178"/>
      <c r="AB36" s="178"/>
      <c r="AC36" s="178"/>
      <c r="AD36" s="164"/>
    </row>
    <row r="37" spans="1:30" x14ac:dyDescent="0.25">
      <c r="A37" s="173">
        <v>269</v>
      </c>
      <c r="B37" s="176" t="s">
        <v>737</v>
      </c>
      <c r="C37" s="163"/>
      <c r="D37" s="177"/>
      <c r="E37" s="177"/>
      <c r="F37" s="177"/>
      <c r="G37" s="177"/>
      <c r="H37" s="177"/>
      <c r="I37" s="177"/>
      <c r="J37" s="177"/>
      <c r="K37" s="177"/>
      <c r="L37" s="177"/>
      <c r="M37" s="177"/>
      <c r="N37" s="177"/>
      <c r="O37" s="177"/>
      <c r="P37" s="177"/>
      <c r="Q37" s="177"/>
      <c r="R37" s="177"/>
      <c r="S37" s="177"/>
      <c r="T37" s="177"/>
      <c r="U37" s="177"/>
      <c r="V37" s="178"/>
      <c r="W37" s="178"/>
      <c r="X37" s="178"/>
      <c r="Y37" s="178"/>
      <c r="Z37" s="178"/>
      <c r="AA37" s="178"/>
      <c r="AB37" s="178"/>
      <c r="AC37" s="178"/>
      <c r="AD37" s="164"/>
    </row>
    <row r="38" spans="1:30" x14ac:dyDescent="0.25">
      <c r="A38" s="173">
        <v>270</v>
      </c>
      <c r="B38" s="176" t="s">
        <v>738</v>
      </c>
      <c r="C38" s="163"/>
      <c r="D38" s="177"/>
      <c r="E38" s="177"/>
      <c r="F38" s="177"/>
      <c r="G38" s="177"/>
      <c r="H38" s="177"/>
      <c r="I38" s="177"/>
      <c r="J38" s="177"/>
      <c r="K38" s="177"/>
      <c r="L38" s="177"/>
      <c r="M38" s="177"/>
      <c r="N38" s="177"/>
      <c r="O38" s="177"/>
      <c r="P38" s="177"/>
      <c r="Q38" s="177"/>
      <c r="R38" s="177"/>
      <c r="S38" s="177"/>
      <c r="T38" s="177"/>
      <c r="U38" s="177"/>
      <c r="V38" s="178"/>
      <c r="W38" s="178"/>
      <c r="X38" s="178"/>
      <c r="Y38" s="178"/>
      <c r="Z38" s="178"/>
      <c r="AA38" s="178"/>
      <c r="AB38" s="178"/>
      <c r="AC38" s="178"/>
      <c r="AD38" s="164"/>
    </row>
    <row r="39" spans="1:30" x14ac:dyDescent="0.25">
      <c r="A39" s="173">
        <v>271</v>
      </c>
      <c r="B39" s="176" t="s">
        <v>739</v>
      </c>
      <c r="C39" s="163"/>
      <c r="D39" s="177"/>
      <c r="E39" s="177"/>
      <c r="F39" s="177"/>
      <c r="G39" s="177"/>
      <c r="H39" s="177"/>
      <c r="I39" s="177"/>
      <c r="J39" s="177"/>
      <c r="K39" s="177"/>
      <c r="L39" s="177"/>
      <c r="M39" s="177"/>
      <c r="N39" s="177"/>
      <c r="O39" s="177"/>
      <c r="P39" s="177"/>
      <c r="Q39" s="177"/>
      <c r="R39" s="177"/>
      <c r="S39" s="177"/>
      <c r="T39" s="177"/>
      <c r="U39" s="177"/>
      <c r="V39" s="178"/>
      <c r="W39" s="178"/>
      <c r="X39" s="178"/>
      <c r="Y39" s="178"/>
      <c r="Z39" s="178"/>
      <c r="AA39" s="178"/>
      <c r="AB39" s="178"/>
      <c r="AC39" s="178"/>
      <c r="AD39" s="164"/>
    </row>
    <row r="40" spans="1:30" x14ac:dyDescent="0.25">
      <c r="A40" s="173">
        <v>272</v>
      </c>
      <c r="B40" s="176" t="s">
        <v>740</v>
      </c>
      <c r="C40" s="163"/>
      <c r="D40" s="177"/>
      <c r="E40" s="177"/>
      <c r="F40" s="177"/>
      <c r="G40" s="177"/>
      <c r="H40" s="177"/>
      <c r="I40" s="177"/>
      <c r="J40" s="177"/>
      <c r="K40" s="177"/>
      <c r="L40" s="177"/>
      <c r="M40" s="177"/>
      <c r="N40" s="177"/>
      <c r="O40" s="177"/>
      <c r="P40" s="177"/>
      <c r="Q40" s="177"/>
      <c r="R40" s="177"/>
      <c r="S40" s="177"/>
      <c r="T40" s="177"/>
      <c r="U40" s="177"/>
      <c r="V40" s="178"/>
      <c r="W40" s="178"/>
      <c r="X40" s="178"/>
      <c r="Y40" s="178"/>
      <c r="Z40" s="178"/>
      <c r="AA40" s="178"/>
      <c r="AB40" s="178"/>
      <c r="AC40" s="178"/>
      <c r="AD40" s="164"/>
    </row>
    <row r="41" spans="1:30" x14ac:dyDescent="0.25">
      <c r="A41" s="173">
        <v>273</v>
      </c>
      <c r="B41" s="176" t="s">
        <v>741</v>
      </c>
      <c r="C41" s="163"/>
      <c r="D41" s="177"/>
      <c r="E41" s="177"/>
      <c r="F41" s="177"/>
      <c r="G41" s="177"/>
      <c r="H41" s="177"/>
      <c r="I41" s="177"/>
      <c r="J41" s="177"/>
      <c r="K41" s="177"/>
      <c r="L41" s="177"/>
      <c r="M41" s="177"/>
      <c r="N41" s="177"/>
      <c r="O41" s="177"/>
      <c r="P41" s="177"/>
      <c r="Q41" s="177"/>
      <c r="R41" s="177"/>
      <c r="S41" s="177"/>
      <c r="T41" s="177"/>
      <c r="U41" s="177"/>
      <c r="V41" s="178"/>
      <c r="W41" s="178"/>
      <c r="X41" s="178"/>
      <c r="Y41" s="178"/>
      <c r="Z41" s="178"/>
      <c r="AA41" s="178"/>
      <c r="AB41" s="178"/>
      <c r="AC41" s="178"/>
      <c r="AD41" s="164"/>
    </row>
    <row r="42" spans="1:30" x14ac:dyDescent="0.25">
      <c r="A42" s="173">
        <v>274</v>
      </c>
      <c r="B42" s="176" t="s">
        <v>742</v>
      </c>
      <c r="C42" s="163"/>
      <c r="D42" s="177"/>
      <c r="E42" s="177"/>
      <c r="F42" s="177"/>
      <c r="G42" s="177"/>
      <c r="H42" s="177"/>
      <c r="I42" s="177"/>
      <c r="J42" s="177"/>
      <c r="K42" s="177"/>
      <c r="L42" s="177"/>
      <c r="M42" s="177"/>
      <c r="N42" s="177"/>
      <c r="O42" s="177"/>
      <c r="P42" s="177"/>
      <c r="Q42" s="177"/>
      <c r="R42" s="177"/>
      <c r="S42" s="177"/>
      <c r="T42" s="177"/>
      <c r="U42" s="177"/>
      <c r="V42" s="178"/>
      <c r="W42" s="178"/>
      <c r="X42" s="178"/>
      <c r="Y42" s="178"/>
      <c r="Z42" s="178"/>
      <c r="AA42" s="178"/>
      <c r="AB42" s="178"/>
      <c r="AC42" s="178"/>
      <c r="AD42" s="164"/>
    </row>
    <row r="43" spans="1:30" x14ac:dyDescent="0.25">
      <c r="A43" s="173">
        <v>290</v>
      </c>
      <c r="B43" s="176" t="s">
        <v>743</v>
      </c>
      <c r="C43" s="163"/>
      <c r="D43" s="177"/>
      <c r="E43" s="177"/>
      <c r="F43" s="177"/>
      <c r="G43" s="177"/>
      <c r="H43" s="177"/>
      <c r="I43" s="177"/>
      <c r="J43" s="177"/>
      <c r="K43" s="177"/>
      <c r="L43" s="177"/>
      <c r="M43" s="177"/>
      <c r="N43" s="177"/>
      <c r="O43" s="177"/>
      <c r="P43" s="177"/>
      <c r="Q43" s="177"/>
      <c r="R43" s="177"/>
      <c r="S43" s="177"/>
      <c r="T43" s="177"/>
      <c r="U43" s="177"/>
      <c r="V43" s="178"/>
      <c r="W43" s="178"/>
      <c r="X43" s="178"/>
      <c r="Y43" s="178"/>
      <c r="Z43" s="178"/>
      <c r="AA43" s="178"/>
      <c r="AB43" s="178"/>
      <c r="AC43" s="178"/>
      <c r="AD43" s="164"/>
    </row>
    <row r="44" spans="1:30" x14ac:dyDescent="0.25">
      <c r="A44" s="173">
        <v>301</v>
      </c>
      <c r="B44" s="176" t="s">
        <v>744</v>
      </c>
      <c r="C44" s="163"/>
      <c r="D44" s="177"/>
      <c r="E44" s="177"/>
      <c r="F44" s="177"/>
      <c r="G44" s="177"/>
      <c r="H44" s="177"/>
      <c r="I44" s="177"/>
      <c r="J44" s="177"/>
      <c r="K44" s="177"/>
      <c r="L44" s="177"/>
      <c r="M44" s="177"/>
      <c r="N44" s="177"/>
      <c r="O44" s="177"/>
      <c r="P44" s="177"/>
      <c r="Q44" s="177"/>
      <c r="R44" s="177"/>
      <c r="S44" s="177"/>
      <c r="T44" s="177"/>
      <c r="U44" s="177"/>
      <c r="V44" s="178"/>
      <c r="W44" s="178"/>
      <c r="X44" s="178"/>
      <c r="Y44" s="178"/>
      <c r="Z44" s="178"/>
      <c r="AA44" s="178"/>
      <c r="AB44" s="178"/>
      <c r="AC44" s="178"/>
      <c r="AD44" s="164"/>
    </row>
    <row r="45" spans="1:30" x14ac:dyDescent="0.25">
      <c r="A45" s="173">
        <v>305</v>
      </c>
      <c r="B45" s="176" t="s">
        <v>745</v>
      </c>
      <c r="C45" s="163"/>
      <c r="D45" s="177"/>
      <c r="E45" s="177"/>
      <c r="F45" s="177"/>
      <c r="G45" s="177"/>
      <c r="H45" s="177"/>
      <c r="I45" s="177"/>
      <c r="J45" s="177"/>
      <c r="K45" s="177"/>
      <c r="L45" s="177"/>
      <c r="M45" s="177"/>
      <c r="N45" s="177"/>
      <c r="O45" s="177"/>
      <c r="P45" s="177"/>
      <c r="Q45" s="177"/>
      <c r="R45" s="177"/>
      <c r="S45" s="177"/>
      <c r="T45" s="177"/>
      <c r="U45" s="177"/>
      <c r="V45" s="178"/>
      <c r="W45" s="178"/>
      <c r="X45" s="178"/>
      <c r="Y45" s="178"/>
      <c r="Z45" s="178"/>
      <c r="AA45" s="178"/>
      <c r="AB45" s="178"/>
      <c r="AC45" s="178"/>
      <c r="AD45" s="164"/>
    </row>
    <row r="46" spans="1:30" x14ac:dyDescent="0.25">
      <c r="A46" s="173">
        <v>309</v>
      </c>
      <c r="B46" s="176" t="s">
        <v>746</v>
      </c>
      <c r="C46" s="163"/>
      <c r="D46" s="177"/>
      <c r="E46" s="177"/>
      <c r="F46" s="177"/>
      <c r="G46" s="177"/>
      <c r="H46" s="177"/>
      <c r="I46" s="177"/>
      <c r="J46" s="177"/>
      <c r="K46" s="177"/>
      <c r="L46" s="177"/>
      <c r="M46" s="177"/>
      <c r="N46" s="177"/>
      <c r="O46" s="177"/>
      <c r="P46" s="177"/>
      <c r="Q46" s="177"/>
      <c r="R46" s="177"/>
      <c r="S46" s="177"/>
      <c r="T46" s="177"/>
      <c r="U46" s="177"/>
      <c r="V46" s="178"/>
      <c r="W46" s="178"/>
      <c r="X46" s="178"/>
      <c r="Y46" s="178"/>
      <c r="Z46" s="178"/>
      <c r="AA46" s="178"/>
      <c r="AB46" s="178"/>
      <c r="AC46" s="178"/>
      <c r="AD46" s="164"/>
    </row>
    <row r="47" spans="1:30" x14ac:dyDescent="0.25">
      <c r="A47" s="173">
        <v>312</v>
      </c>
      <c r="B47" s="176" t="s">
        <v>747</v>
      </c>
      <c r="C47" s="163"/>
      <c r="D47" s="177"/>
      <c r="E47" s="177"/>
      <c r="F47" s="177"/>
      <c r="G47" s="177"/>
      <c r="H47" s="177"/>
      <c r="I47" s="177"/>
      <c r="J47" s="177"/>
      <c r="K47" s="177"/>
      <c r="L47" s="177"/>
      <c r="M47" s="177"/>
      <c r="N47" s="177"/>
      <c r="O47" s="177"/>
      <c r="P47" s="177"/>
      <c r="Q47" s="177"/>
      <c r="R47" s="177"/>
      <c r="S47" s="177"/>
      <c r="T47" s="177"/>
      <c r="U47" s="177"/>
      <c r="V47" s="178"/>
      <c r="W47" s="178"/>
      <c r="X47" s="178"/>
      <c r="Y47" s="178"/>
      <c r="Z47" s="178"/>
      <c r="AA47" s="178"/>
      <c r="AB47" s="178"/>
      <c r="AC47" s="178"/>
      <c r="AD47" s="164"/>
    </row>
    <row r="48" spans="1:30" x14ac:dyDescent="0.25">
      <c r="A48" s="173">
        <v>315</v>
      </c>
      <c r="B48" s="176" t="s">
        <v>748</v>
      </c>
      <c r="C48" s="163"/>
      <c r="D48" s="177"/>
      <c r="E48" s="177"/>
      <c r="F48" s="177"/>
      <c r="G48" s="177"/>
      <c r="H48" s="177"/>
      <c r="I48" s="177"/>
      <c r="J48" s="177"/>
      <c r="K48" s="177"/>
      <c r="L48" s="177"/>
      <c r="M48" s="177"/>
      <c r="N48" s="177"/>
      <c r="O48" s="177"/>
      <c r="P48" s="177"/>
      <c r="Q48" s="177"/>
      <c r="R48" s="177"/>
      <c r="S48" s="177"/>
      <c r="T48" s="177"/>
      <c r="U48" s="177"/>
      <c r="V48" s="178"/>
      <c r="W48" s="178"/>
      <c r="X48" s="178"/>
      <c r="Y48" s="178"/>
      <c r="Z48" s="178"/>
      <c r="AA48" s="178"/>
      <c r="AB48" s="178"/>
      <c r="AC48" s="178"/>
      <c r="AD48" s="164"/>
    </row>
    <row r="49" spans="1:30" x14ac:dyDescent="0.25">
      <c r="A49" s="173">
        <v>316</v>
      </c>
      <c r="B49" s="176" t="s">
        <v>749</v>
      </c>
      <c r="C49" s="163"/>
      <c r="D49" s="177"/>
      <c r="E49" s="177"/>
      <c r="F49" s="177"/>
      <c r="G49" s="177"/>
      <c r="H49" s="177"/>
      <c r="I49" s="177"/>
      <c r="J49" s="177"/>
      <c r="K49" s="177"/>
      <c r="L49" s="177"/>
      <c r="M49" s="177"/>
      <c r="N49" s="177"/>
      <c r="O49" s="177"/>
      <c r="P49" s="177"/>
      <c r="Q49" s="177"/>
      <c r="R49" s="177"/>
      <c r="S49" s="177"/>
      <c r="T49" s="177"/>
      <c r="U49" s="177"/>
      <c r="V49" s="178"/>
      <c r="W49" s="178"/>
      <c r="X49" s="178"/>
      <c r="Y49" s="178"/>
      <c r="Z49" s="178"/>
      <c r="AA49" s="178"/>
      <c r="AB49" s="178"/>
      <c r="AC49" s="178"/>
      <c r="AD49" s="164"/>
    </row>
    <row r="50" spans="1:30" x14ac:dyDescent="0.25">
      <c r="A50" s="173">
        <v>317</v>
      </c>
      <c r="B50" s="176" t="s">
        <v>750</v>
      </c>
      <c r="C50" s="163"/>
      <c r="D50" s="177"/>
      <c r="E50" s="177"/>
      <c r="F50" s="177"/>
      <c r="G50" s="177"/>
      <c r="H50" s="177"/>
      <c r="I50" s="177"/>
      <c r="J50" s="177"/>
      <c r="K50" s="177"/>
      <c r="L50" s="177"/>
      <c r="M50" s="177"/>
      <c r="N50" s="177"/>
      <c r="O50" s="177"/>
      <c r="P50" s="177"/>
      <c r="Q50" s="177"/>
      <c r="R50" s="177"/>
      <c r="S50" s="177"/>
      <c r="T50" s="177"/>
      <c r="U50" s="177"/>
      <c r="V50" s="178"/>
      <c r="W50" s="178"/>
      <c r="X50" s="178"/>
      <c r="Y50" s="178"/>
      <c r="Z50" s="178"/>
      <c r="AA50" s="178"/>
      <c r="AB50" s="178"/>
      <c r="AC50" s="178"/>
      <c r="AD50" s="164"/>
    </row>
    <row r="51" spans="1:30" x14ac:dyDescent="0.25">
      <c r="A51" s="173">
        <v>318</v>
      </c>
      <c r="B51" s="176" t="s">
        <v>751</v>
      </c>
      <c r="C51" s="163"/>
      <c r="D51" s="177"/>
      <c r="E51" s="177"/>
      <c r="F51" s="177"/>
      <c r="G51" s="177"/>
      <c r="H51" s="177"/>
      <c r="I51" s="177"/>
      <c r="J51" s="177"/>
      <c r="K51" s="177"/>
      <c r="L51" s="177"/>
      <c r="M51" s="177"/>
      <c r="N51" s="177"/>
      <c r="O51" s="177"/>
      <c r="P51" s="177"/>
      <c r="Q51" s="177"/>
      <c r="R51" s="177"/>
      <c r="S51" s="177"/>
      <c r="T51" s="177"/>
      <c r="U51" s="177"/>
      <c r="V51" s="178"/>
      <c r="W51" s="178"/>
      <c r="X51" s="178"/>
      <c r="Y51" s="178"/>
      <c r="Z51" s="178"/>
      <c r="AA51" s="178"/>
      <c r="AB51" s="178"/>
      <c r="AC51" s="178"/>
      <c r="AD51" s="164"/>
    </row>
    <row r="52" spans="1:30" x14ac:dyDescent="0.25">
      <c r="A52" s="173">
        <v>319</v>
      </c>
      <c r="B52" s="176" t="s">
        <v>752</v>
      </c>
      <c r="C52" s="163"/>
      <c r="D52" s="177"/>
      <c r="E52" s="177"/>
      <c r="F52" s="177"/>
      <c r="G52" s="177"/>
      <c r="H52" s="177"/>
      <c r="I52" s="177"/>
      <c r="J52" s="177"/>
      <c r="K52" s="177"/>
      <c r="L52" s="177"/>
      <c r="M52" s="177"/>
      <c r="N52" s="177"/>
      <c r="O52" s="177"/>
      <c r="P52" s="177"/>
      <c r="Q52" s="177"/>
      <c r="R52" s="177"/>
      <c r="S52" s="177"/>
      <c r="T52" s="177"/>
      <c r="U52" s="177"/>
      <c r="V52" s="178"/>
      <c r="W52" s="178"/>
      <c r="X52" s="178"/>
      <c r="Y52" s="178"/>
      <c r="Z52" s="178"/>
      <c r="AA52" s="178"/>
      <c r="AB52" s="178"/>
      <c r="AC52" s="178"/>
      <c r="AD52" s="164"/>
    </row>
    <row r="53" spans="1:30" x14ac:dyDescent="0.25">
      <c r="A53" s="173">
        <v>320</v>
      </c>
      <c r="B53" s="176" t="s">
        <v>753</v>
      </c>
      <c r="C53" s="163"/>
      <c r="D53" s="177"/>
      <c r="E53" s="177"/>
      <c r="F53" s="177"/>
      <c r="G53" s="177"/>
      <c r="H53" s="177"/>
      <c r="I53" s="177"/>
      <c r="J53" s="177"/>
      <c r="K53" s="177"/>
      <c r="L53" s="177"/>
      <c r="M53" s="177"/>
      <c r="N53" s="177"/>
      <c r="O53" s="177"/>
      <c r="P53" s="177"/>
      <c r="Q53" s="177"/>
      <c r="R53" s="177"/>
      <c r="S53" s="177"/>
      <c r="T53" s="177"/>
      <c r="U53" s="177"/>
      <c r="V53" s="178"/>
      <c r="W53" s="178"/>
      <c r="X53" s="178"/>
      <c r="Y53" s="178"/>
      <c r="Z53" s="178"/>
      <c r="AA53" s="178"/>
      <c r="AB53" s="178"/>
      <c r="AC53" s="178"/>
      <c r="AD53" s="164"/>
    </row>
    <row r="54" spans="1:30" x14ac:dyDescent="0.25">
      <c r="A54" s="173">
        <v>321</v>
      </c>
      <c r="B54" s="176" t="s">
        <v>754</v>
      </c>
      <c r="C54" s="163"/>
      <c r="D54" s="177"/>
      <c r="E54" s="177"/>
      <c r="F54" s="177"/>
      <c r="G54" s="177"/>
      <c r="H54" s="177"/>
      <c r="I54" s="177"/>
      <c r="J54" s="177"/>
      <c r="K54" s="177"/>
      <c r="L54" s="177"/>
      <c r="M54" s="177"/>
      <c r="N54" s="177"/>
      <c r="O54" s="177"/>
      <c r="P54" s="177"/>
      <c r="Q54" s="177"/>
      <c r="R54" s="177"/>
      <c r="S54" s="177"/>
      <c r="T54" s="177"/>
      <c r="U54" s="177"/>
      <c r="V54" s="178"/>
      <c r="W54" s="178"/>
      <c r="X54" s="178"/>
      <c r="Y54" s="178"/>
      <c r="Z54" s="178"/>
      <c r="AA54" s="178"/>
      <c r="AB54" s="178"/>
      <c r="AC54" s="178"/>
      <c r="AD54" s="164"/>
    </row>
    <row r="55" spans="1:30" x14ac:dyDescent="0.25">
      <c r="A55" s="173">
        <v>322</v>
      </c>
      <c r="B55" s="176" t="s">
        <v>755</v>
      </c>
      <c r="C55" s="163"/>
      <c r="D55" s="177"/>
      <c r="E55" s="177"/>
      <c r="F55" s="177"/>
      <c r="G55" s="177"/>
      <c r="H55" s="177"/>
      <c r="I55" s="177"/>
      <c r="J55" s="177"/>
      <c r="K55" s="177"/>
      <c r="L55" s="177"/>
      <c r="M55" s="177"/>
      <c r="N55" s="177"/>
      <c r="O55" s="177"/>
      <c r="P55" s="177"/>
      <c r="Q55" s="177"/>
      <c r="R55" s="177"/>
      <c r="S55" s="177"/>
      <c r="T55" s="177"/>
      <c r="U55" s="177"/>
      <c r="V55" s="178"/>
      <c r="W55" s="178"/>
      <c r="X55" s="178"/>
      <c r="Y55" s="178"/>
      <c r="Z55" s="178"/>
      <c r="AA55" s="178"/>
      <c r="AB55" s="178"/>
      <c r="AC55" s="178"/>
      <c r="AD55" s="164"/>
    </row>
    <row r="56" spans="1:30" x14ac:dyDescent="0.25">
      <c r="A56" s="173">
        <v>323</v>
      </c>
      <c r="B56" s="176" t="s">
        <v>756</v>
      </c>
      <c r="C56" s="163"/>
      <c r="D56" s="177"/>
      <c r="E56" s="177"/>
      <c r="F56" s="177"/>
      <c r="G56" s="177"/>
      <c r="H56" s="177"/>
      <c r="I56" s="177"/>
      <c r="J56" s="177"/>
      <c r="K56" s="177"/>
      <c r="L56" s="177"/>
      <c r="M56" s="177"/>
      <c r="N56" s="177"/>
      <c r="O56" s="177"/>
      <c r="P56" s="177"/>
      <c r="Q56" s="177"/>
      <c r="R56" s="177"/>
      <c r="S56" s="177"/>
      <c r="T56" s="177"/>
      <c r="U56" s="177"/>
      <c r="V56" s="178"/>
      <c r="W56" s="178"/>
      <c r="X56" s="178"/>
      <c r="Y56" s="178"/>
      <c r="Z56" s="178"/>
      <c r="AA56" s="178"/>
      <c r="AB56" s="178"/>
      <c r="AC56" s="178"/>
      <c r="AD56" s="164"/>
    </row>
    <row r="57" spans="1:30" x14ac:dyDescent="0.25">
      <c r="A57" s="173">
        <v>324</v>
      </c>
      <c r="B57" s="176" t="s">
        <v>757</v>
      </c>
      <c r="C57" s="163"/>
      <c r="D57" s="177"/>
      <c r="E57" s="177"/>
      <c r="F57" s="177"/>
      <c r="G57" s="177"/>
      <c r="H57" s="177"/>
      <c r="I57" s="177"/>
      <c r="J57" s="177"/>
      <c r="K57" s="177"/>
      <c r="L57" s="177"/>
      <c r="M57" s="177"/>
      <c r="N57" s="177"/>
      <c r="O57" s="177"/>
      <c r="P57" s="177"/>
      <c r="Q57" s="177"/>
      <c r="R57" s="177"/>
      <c r="S57" s="177"/>
      <c r="T57" s="177"/>
      <c r="U57" s="177"/>
      <c r="V57" s="178"/>
      <c r="W57" s="178"/>
      <c r="X57" s="178"/>
      <c r="Y57" s="178"/>
      <c r="Z57" s="178"/>
      <c r="AA57" s="178"/>
      <c r="AB57" s="178"/>
      <c r="AC57" s="178"/>
      <c r="AD57" s="164"/>
    </row>
    <row r="58" spans="1:30" x14ac:dyDescent="0.25">
      <c r="A58" s="173">
        <v>325</v>
      </c>
      <c r="B58" s="176" t="s">
        <v>758</v>
      </c>
      <c r="C58" s="163"/>
      <c r="D58" s="177"/>
      <c r="E58" s="177"/>
      <c r="F58" s="177"/>
      <c r="G58" s="177"/>
      <c r="H58" s="177"/>
      <c r="I58" s="177"/>
      <c r="J58" s="177"/>
      <c r="K58" s="177"/>
      <c r="L58" s="177"/>
      <c r="M58" s="177"/>
      <c r="N58" s="177"/>
      <c r="O58" s="177"/>
      <c r="P58" s="177"/>
      <c r="Q58" s="177"/>
      <c r="R58" s="177"/>
      <c r="S58" s="177"/>
      <c r="T58" s="177"/>
      <c r="U58" s="177"/>
      <c r="V58" s="178"/>
      <c r="W58" s="178"/>
      <c r="X58" s="178"/>
      <c r="Y58" s="178"/>
      <c r="Z58" s="178"/>
      <c r="AA58" s="178"/>
      <c r="AB58" s="178"/>
      <c r="AC58" s="178"/>
      <c r="AD58" s="164"/>
    </row>
    <row r="59" spans="1:30" x14ac:dyDescent="0.25">
      <c r="A59" s="173">
        <v>330</v>
      </c>
      <c r="B59" s="176" t="s">
        <v>759</v>
      </c>
      <c r="C59" s="163"/>
      <c r="D59" s="177"/>
      <c r="E59" s="177"/>
      <c r="F59" s="177"/>
      <c r="G59" s="177"/>
      <c r="H59" s="177"/>
      <c r="I59" s="177"/>
      <c r="J59" s="177"/>
      <c r="K59" s="177"/>
      <c r="L59" s="177"/>
      <c r="M59" s="177"/>
      <c r="N59" s="177"/>
      <c r="O59" s="177"/>
      <c r="P59" s="177"/>
      <c r="Q59" s="177"/>
      <c r="R59" s="177"/>
      <c r="S59" s="177"/>
      <c r="T59" s="177"/>
      <c r="U59" s="177"/>
      <c r="V59" s="178"/>
      <c r="W59" s="178"/>
      <c r="X59" s="178"/>
      <c r="Y59" s="178"/>
      <c r="Z59" s="178"/>
      <c r="AA59" s="178"/>
      <c r="AB59" s="178"/>
      <c r="AC59" s="178"/>
      <c r="AD59" s="164"/>
    </row>
    <row r="60" spans="1:30" x14ac:dyDescent="0.25">
      <c r="A60" s="173">
        <v>332</v>
      </c>
      <c r="B60" s="176" t="s">
        <v>760</v>
      </c>
      <c r="C60" s="163"/>
      <c r="D60" s="177"/>
      <c r="E60" s="177"/>
      <c r="F60" s="177"/>
      <c r="G60" s="177"/>
      <c r="H60" s="177"/>
      <c r="I60" s="177"/>
      <c r="J60" s="177"/>
      <c r="K60" s="177"/>
      <c r="L60" s="177"/>
      <c r="M60" s="177"/>
      <c r="N60" s="177"/>
      <c r="O60" s="177"/>
      <c r="P60" s="177"/>
      <c r="Q60" s="177"/>
      <c r="R60" s="177"/>
      <c r="S60" s="177"/>
      <c r="T60" s="177"/>
      <c r="U60" s="177"/>
      <c r="V60" s="178"/>
      <c r="W60" s="178"/>
      <c r="X60" s="178"/>
      <c r="Y60" s="178"/>
      <c r="Z60" s="178"/>
      <c r="AA60" s="178"/>
      <c r="AB60" s="178"/>
      <c r="AC60" s="178"/>
      <c r="AD60" s="164"/>
    </row>
    <row r="61" spans="1:30" x14ac:dyDescent="0.25">
      <c r="A61" s="173">
        <v>333</v>
      </c>
      <c r="B61" s="176" t="s">
        <v>761</v>
      </c>
      <c r="C61" s="163"/>
      <c r="D61" s="177"/>
      <c r="E61" s="177"/>
      <c r="F61" s="177"/>
      <c r="G61" s="177"/>
      <c r="H61" s="177"/>
      <c r="I61" s="177"/>
      <c r="J61" s="177"/>
      <c r="K61" s="177"/>
      <c r="L61" s="177"/>
      <c r="M61" s="177"/>
      <c r="N61" s="177"/>
      <c r="O61" s="177"/>
      <c r="P61" s="177"/>
      <c r="Q61" s="177"/>
      <c r="R61" s="177"/>
      <c r="S61" s="177"/>
      <c r="T61" s="177"/>
      <c r="U61" s="177"/>
      <c r="V61" s="178"/>
      <c r="W61" s="178"/>
      <c r="X61" s="178"/>
      <c r="Y61" s="178"/>
      <c r="Z61" s="178"/>
      <c r="AA61" s="178"/>
      <c r="AB61" s="178"/>
      <c r="AC61" s="178"/>
      <c r="AD61" s="164"/>
    </row>
    <row r="62" spans="1:30" x14ac:dyDescent="0.25">
      <c r="A62" s="173">
        <v>334</v>
      </c>
      <c r="B62" s="176" t="s">
        <v>762</v>
      </c>
      <c r="C62" s="163"/>
      <c r="D62" s="177"/>
      <c r="E62" s="177"/>
      <c r="F62" s="177"/>
      <c r="G62" s="177"/>
      <c r="H62" s="177"/>
      <c r="I62" s="177"/>
      <c r="J62" s="177"/>
      <c r="K62" s="177"/>
      <c r="L62" s="177"/>
      <c r="M62" s="177"/>
      <c r="N62" s="177"/>
      <c r="O62" s="177"/>
      <c r="P62" s="177"/>
      <c r="Q62" s="177"/>
      <c r="R62" s="177"/>
      <c r="S62" s="177"/>
      <c r="T62" s="177"/>
      <c r="U62" s="177"/>
      <c r="V62" s="178"/>
      <c r="W62" s="178"/>
      <c r="X62" s="178"/>
      <c r="Y62" s="178"/>
      <c r="Z62" s="178"/>
      <c r="AA62" s="178"/>
      <c r="AB62" s="178"/>
      <c r="AC62" s="178"/>
      <c r="AD62" s="164"/>
    </row>
    <row r="63" spans="1:30" x14ac:dyDescent="0.25">
      <c r="A63" s="173">
        <v>335</v>
      </c>
      <c r="B63" s="176" t="s">
        <v>763</v>
      </c>
      <c r="C63" s="163"/>
      <c r="D63" s="177"/>
      <c r="E63" s="177"/>
      <c r="F63" s="177"/>
      <c r="G63" s="177"/>
      <c r="H63" s="177"/>
      <c r="I63" s="177"/>
      <c r="J63" s="177"/>
      <c r="K63" s="177"/>
      <c r="L63" s="177"/>
      <c r="M63" s="177"/>
      <c r="N63" s="177"/>
      <c r="O63" s="177"/>
      <c r="P63" s="177"/>
      <c r="Q63" s="177"/>
      <c r="R63" s="177"/>
      <c r="S63" s="177"/>
      <c r="T63" s="177"/>
      <c r="U63" s="177"/>
      <c r="V63" s="178"/>
      <c r="W63" s="178"/>
      <c r="X63" s="178"/>
      <c r="Y63" s="178"/>
      <c r="Z63" s="178"/>
      <c r="AA63" s="178"/>
      <c r="AB63" s="178"/>
      <c r="AC63" s="178"/>
      <c r="AD63" s="164"/>
    </row>
    <row r="64" spans="1:30" x14ac:dyDescent="0.25">
      <c r="A64" s="173">
        <v>337</v>
      </c>
      <c r="B64" s="176" t="s">
        <v>764</v>
      </c>
      <c r="C64" s="163"/>
      <c r="D64" s="177"/>
      <c r="E64" s="177"/>
      <c r="F64" s="177"/>
      <c r="G64" s="177"/>
      <c r="H64" s="177"/>
      <c r="I64" s="177"/>
      <c r="J64" s="177"/>
      <c r="K64" s="177"/>
      <c r="L64" s="177"/>
      <c r="M64" s="177"/>
      <c r="N64" s="177"/>
      <c r="O64" s="177"/>
      <c r="P64" s="177"/>
      <c r="Q64" s="177"/>
      <c r="R64" s="177"/>
      <c r="S64" s="177"/>
      <c r="T64" s="177"/>
      <c r="U64" s="177"/>
      <c r="V64" s="178"/>
      <c r="W64" s="178"/>
      <c r="X64" s="178"/>
      <c r="Y64" s="178"/>
      <c r="Z64" s="178"/>
      <c r="AA64" s="178"/>
      <c r="AB64" s="178"/>
      <c r="AC64" s="178"/>
      <c r="AD64" s="164"/>
    </row>
    <row r="65" spans="1:30" x14ac:dyDescent="0.25">
      <c r="A65" s="173">
        <v>339</v>
      </c>
      <c r="B65" s="176" t="s">
        <v>765</v>
      </c>
      <c r="C65" s="163"/>
      <c r="D65" s="177"/>
      <c r="E65" s="177"/>
      <c r="F65" s="177"/>
      <c r="G65" s="177"/>
      <c r="H65" s="177"/>
      <c r="I65" s="177"/>
      <c r="J65" s="177"/>
      <c r="K65" s="177"/>
      <c r="L65" s="177"/>
      <c r="M65" s="177"/>
      <c r="N65" s="177"/>
      <c r="O65" s="177"/>
      <c r="P65" s="177"/>
      <c r="Q65" s="177"/>
      <c r="R65" s="177"/>
      <c r="S65" s="177"/>
      <c r="T65" s="177"/>
      <c r="U65" s="177"/>
      <c r="V65" s="178"/>
      <c r="W65" s="178"/>
      <c r="X65" s="178"/>
      <c r="Y65" s="178"/>
      <c r="Z65" s="178"/>
      <c r="AA65" s="178"/>
      <c r="AB65" s="178"/>
      <c r="AC65" s="178"/>
      <c r="AD65" s="164"/>
    </row>
    <row r="66" spans="1:30" x14ac:dyDescent="0.25">
      <c r="A66" s="173">
        <v>342</v>
      </c>
      <c r="B66" s="176" t="s">
        <v>766</v>
      </c>
      <c r="C66" s="163"/>
      <c r="D66" s="177"/>
      <c r="E66" s="177"/>
      <c r="F66" s="177"/>
      <c r="G66" s="177"/>
      <c r="H66" s="177"/>
      <c r="I66" s="177"/>
      <c r="J66" s="177"/>
      <c r="K66" s="177"/>
      <c r="L66" s="177"/>
      <c r="M66" s="177"/>
      <c r="N66" s="177"/>
      <c r="O66" s="177"/>
      <c r="P66" s="177"/>
      <c r="Q66" s="177"/>
      <c r="R66" s="177"/>
      <c r="S66" s="177"/>
      <c r="T66" s="177"/>
      <c r="U66" s="177"/>
      <c r="V66" s="178"/>
      <c r="W66" s="178"/>
      <c r="X66" s="178"/>
      <c r="Y66" s="178"/>
      <c r="Z66" s="178"/>
      <c r="AA66" s="178"/>
      <c r="AB66" s="178"/>
      <c r="AC66" s="178"/>
      <c r="AD66" s="164"/>
    </row>
    <row r="67" spans="1:30" x14ac:dyDescent="0.25">
      <c r="A67" s="173">
        <v>343</v>
      </c>
      <c r="B67" s="176" t="s">
        <v>767</v>
      </c>
      <c r="C67" s="163"/>
      <c r="D67" s="177"/>
      <c r="E67" s="177"/>
      <c r="F67" s="177"/>
      <c r="G67" s="177"/>
      <c r="H67" s="177"/>
      <c r="I67" s="177"/>
      <c r="J67" s="177"/>
      <c r="K67" s="177"/>
      <c r="L67" s="177"/>
      <c r="M67" s="177"/>
      <c r="N67" s="177"/>
      <c r="O67" s="177"/>
      <c r="P67" s="177"/>
      <c r="Q67" s="177"/>
      <c r="R67" s="177"/>
      <c r="S67" s="177"/>
      <c r="T67" s="177"/>
      <c r="U67" s="177"/>
      <c r="V67" s="178"/>
      <c r="W67" s="178"/>
      <c r="X67" s="178"/>
      <c r="Y67" s="178"/>
      <c r="Z67" s="178"/>
      <c r="AA67" s="178"/>
      <c r="AB67" s="178"/>
      <c r="AC67" s="178"/>
      <c r="AD67" s="164"/>
    </row>
    <row r="68" spans="1:30" x14ac:dyDescent="0.25">
      <c r="A68" s="173">
        <v>344</v>
      </c>
      <c r="B68" s="176" t="s">
        <v>768</v>
      </c>
      <c r="C68" s="163"/>
      <c r="D68" s="177"/>
      <c r="E68" s="177"/>
      <c r="F68" s="177"/>
      <c r="G68" s="177"/>
      <c r="H68" s="177"/>
      <c r="I68" s="177"/>
      <c r="J68" s="177"/>
      <c r="K68" s="177"/>
      <c r="L68" s="177"/>
      <c r="M68" s="177"/>
      <c r="N68" s="177"/>
      <c r="O68" s="177"/>
      <c r="P68" s="177"/>
      <c r="Q68" s="177"/>
      <c r="R68" s="177"/>
      <c r="S68" s="177"/>
      <c r="T68" s="177"/>
      <c r="U68" s="177"/>
      <c r="V68" s="178"/>
      <c r="W68" s="178"/>
      <c r="X68" s="178"/>
      <c r="Y68" s="178"/>
      <c r="Z68" s="178"/>
      <c r="AA68" s="178"/>
      <c r="AB68" s="178"/>
      <c r="AC68" s="178"/>
      <c r="AD68" s="164"/>
    </row>
    <row r="69" spans="1:30" x14ac:dyDescent="0.25">
      <c r="A69" s="173">
        <v>347</v>
      </c>
      <c r="B69" s="176" t="s">
        <v>769</v>
      </c>
      <c r="C69" s="163"/>
      <c r="D69" s="177"/>
      <c r="E69" s="177"/>
      <c r="F69" s="177"/>
      <c r="G69" s="177"/>
      <c r="H69" s="177"/>
      <c r="I69" s="177"/>
      <c r="J69" s="177"/>
      <c r="K69" s="177"/>
      <c r="L69" s="177"/>
      <c r="M69" s="177"/>
      <c r="N69" s="177"/>
      <c r="O69" s="177"/>
      <c r="P69" s="177"/>
      <c r="Q69" s="177"/>
      <c r="R69" s="177"/>
      <c r="S69" s="177"/>
      <c r="T69" s="177"/>
      <c r="U69" s="177"/>
      <c r="V69" s="178"/>
      <c r="W69" s="178"/>
      <c r="X69" s="178"/>
      <c r="Y69" s="178"/>
      <c r="Z69" s="178"/>
      <c r="AA69" s="178"/>
      <c r="AB69" s="178"/>
      <c r="AC69" s="178"/>
      <c r="AD69" s="164"/>
    </row>
    <row r="70" spans="1:30" x14ac:dyDescent="0.25">
      <c r="A70" s="173">
        <v>350</v>
      </c>
      <c r="B70" s="176" t="s">
        <v>770</v>
      </c>
      <c r="C70" s="163"/>
      <c r="D70" s="177"/>
      <c r="E70" s="177"/>
      <c r="F70" s="177"/>
      <c r="G70" s="177"/>
      <c r="H70" s="177"/>
      <c r="I70" s="177"/>
      <c r="J70" s="177"/>
      <c r="K70" s="177"/>
      <c r="L70" s="177"/>
      <c r="M70" s="177"/>
      <c r="N70" s="177"/>
      <c r="O70" s="177"/>
      <c r="P70" s="177"/>
      <c r="Q70" s="177"/>
      <c r="R70" s="177"/>
      <c r="S70" s="177"/>
      <c r="T70" s="177"/>
      <c r="U70" s="177"/>
      <c r="V70" s="178"/>
      <c r="W70" s="178"/>
      <c r="X70" s="178"/>
      <c r="Y70" s="178"/>
      <c r="Z70" s="178"/>
      <c r="AA70" s="178"/>
      <c r="AB70" s="178"/>
      <c r="AC70" s="178"/>
      <c r="AD70" s="164"/>
    </row>
    <row r="71" spans="1:30" x14ac:dyDescent="0.25">
      <c r="A71" s="173">
        <v>390</v>
      </c>
      <c r="B71" s="176" t="s">
        <v>771</v>
      </c>
      <c r="C71" s="163"/>
      <c r="D71" s="177"/>
      <c r="E71" s="177"/>
      <c r="F71" s="177"/>
      <c r="G71" s="177"/>
      <c r="H71" s="177"/>
      <c r="I71" s="177"/>
      <c r="J71" s="177"/>
      <c r="K71" s="177"/>
      <c r="L71" s="177"/>
      <c r="M71" s="177"/>
      <c r="N71" s="177"/>
      <c r="O71" s="177"/>
      <c r="P71" s="177"/>
      <c r="Q71" s="177"/>
      <c r="R71" s="177"/>
      <c r="S71" s="177"/>
      <c r="T71" s="177"/>
      <c r="U71" s="177"/>
      <c r="V71" s="178"/>
      <c r="W71" s="178"/>
      <c r="X71" s="178"/>
      <c r="Y71" s="178"/>
      <c r="Z71" s="178"/>
      <c r="AA71" s="178"/>
      <c r="AB71" s="178"/>
      <c r="AC71" s="178"/>
      <c r="AD71" s="164"/>
    </row>
    <row r="72" spans="1:30" x14ac:dyDescent="0.25">
      <c r="A72" s="173">
        <v>400</v>
      </c>
      <c r="B72" s="176" t="s">
        <v>772</v>
      </c>
      <c r="C72" s="163"/>
      <c r="D72" s="177"/>
      <c r="E72" s="177"/>
      <c r="F72" s="177"/>
      <c r="G72" s="177"/>
      <c r="H72" s="177"/>
      <c r="I72" s="177"/>
      <c r="J72" s="177"/>
      <c r="K72" s="177"/>
      <c r="L72" s="177"/>
      <c r="M72" s="177"/>
      <c r="N72" s="177"/>
      <c r="O72" s="177"/>
      <c r="P72" s="177"/>
      <c r="Q72" s="177"/>
      <c r="R72" s="177"/>
      <c r="S72" s="177"/>
      <c r="T72" s="177"/>
      <c r="U72" s="177"/>
      <c r="V72" s="178"/>
      <c r="W72" s="178"/>
      <c r="X72" s="178"/>
      <c r="Y72" s="178"/>
      <c r="Z72" s="178"/>
      <c r="AA72" s="178"/>
      <c r="AB72" s="178"/>
      <c r="AC72" s="178"/>
      <c r="AD72" s="164"/>
    </row>
    <row r="73" spans="1:30" x14ac:dyDescent="0.25">
      <c r="A73" s="173">
        <v>501</v>
      </c>
      <c r="B73" s="176" t="s">
        <v>773</v>
      </c>
      <c r="C73" s="163"/>
      <c r="D73" s="177"/>
      <c r="E73" s="177"/>
      <c r="F73" s="177"/>
      <c r="G73" s="177"/>
      <c r="H73" s="177"/>
      <c r="I73" s="177"/>
      <c r="J73" s="177"/>
      <c r="K73" s="177"/>
      <c r="L73" s="177"/>
      <c r="M73" s="177"/>
      <c r="N73" s="177"/>
      <c r="O73" s="177"/>
      <c r="P73" s="177"/>
      <c r="Q73" s="177"/>
      <c r="R73" s="177"/>
      <c r="S73" s="177"/>
      <c r="T73" s="177"/>
      <c r="U73" s="177"/>
      <c r="V73" s="178"/>
      <c r="W73" s="178"/>
      <c r="X73" s="178"/>
      <c r="Y73" s="178"/>
      <c r="Z73" s="178"/>
      <c r="AA73" s="178"/>
      <c r="AB73" s="178"/>
      <c r="AC73" s="178"/>
      <c r="AD73" s="164"/>
    </row>
    <row r="74" spans="1:30" x14ac:dyDescent="0.25">
      <c r="A74" s="173">
        <v>502</v>
      </c>
      <c r="B74" s="176" t="s">
        <v>774</v>
      </c>
      <c r="C74" s="163"/>
      <c r="D74" s="177"/>
      <c r="E74" s="177"/>
      <c r="F74" s="177"/>
      <c r="G74" s="177"/>
      <c r="H74" s="177"/>
      <c r="I74" s="177"/>
      <c r="J74" s="177"/>
      <c r="K74" s="177"/>
      <c r="L74" s="177"/>
      <c r="M74" s="177"/>
      <c r="N74" s="177"/>
      <c r="O74" s="177"/>
      <c r="P74" s="177"/>
      <c r="Q74" s="177"/>
      <c r="R74" s="177"/>
      <c r="S74" s="177"/>
      <c r="T74" s="177"/>
      <c r="U74" s="177"/>
      <c r="V74" s="178"/>
      <c r="W74" s="178"/>
      <c r="X74" s="178"/>
      <c r="Y74" s="178"/>
      <c r="Z74" s="178"/>
      <c r="AA74" s="178"/>
      <c r="AB74" s="178"/>
      <c r="AC74" s="178"/>
      <c r="AD74" s="164"/>
    </row>
    <row r="75" spans="1:30" x14ac:dyDescent="0.25">
      <c r="A75" s="173">
        <v>505</v>
      </c>
      <c r="B75" s="176" t="s">
        <v>775</v>
      </c>
      <c r="C75" s="163"/>
      <c r="D75" s="177"/>
      <c r="E75" s="177"/>
      <c r="F75" s="177"/>
      <c r="G75" s="177"/>
      <c r="H75" s="177"/>
      <c r="I75" s="177"/>
      <c r="J75" s="177"/>
      <c r="K75" s="177"/>
      <c r="L75" s="177"/>
      <c r="M75" s="177"/>
      <c r="N75" s="177"/>
      <c r="O75" s="177"/>
      <c r="P75" s="177"/>
      <c r="Q75" s="177"/>
      <c r="R75" s="177"/>
      <c r="S75" s="177"/>
      <c r="T75" s="177"/>
      <c r="U75" s="177"/>
      <c r="V75" s="178"/>
      <c r="W75" s="178"/>
      <c r="X75" s="178"/>
      <c r="Y75" s="178"/>
      <c r="Z75" s="178"/>
      <c r="AA75" s="178"/>
      <c r="AB75" s="178"/>
      <c r="AC75" s="178"/>
      <c r="AD75" s="164"/>
    </row>
    <row r="76" spans="1:30" x14ac:dyDescent="0.25">
      <c r="A76" s="173">
        <v>506</v>
      </c>
      <c r="B76" s="176" t="s">
        <v>776</v>
      </c>
      <c r="C76" s="163"/>
      <c r="D76" s="177"/>
      <c r="E76" s="177"/>
      <c r="F76" s="177"/>
      <c r="G76" s="177"/>
      <c r="H76" s="177"/>
      <c r="I76" s="177"/>
      <c r="J76" s="177"/>
      <c r="K76" s="177"/>
      <c r="L76" s="177"/>
      <c r="M76" s="177"/>
      <c r="N76" s="177"/>
      <c r="O76" s="177"/>
      <c r="P76" s="177"/>
      <c r="Q76" s="177"/>
      <c r="R76" s="177"/>
      <c r="S76" s="177"/>
      <c r="T76" s="177"/>
      <c r="U76" s="177"/>
      <c r="V76" s="178"/>
      <c r="W76" s="178"/>
      <c r="X76" s="178"/>
      <c r="Y76" s="178"/>
      <c r="Z76" s="178"/>
      <c r="AA76" s="178"/>
      <c r="AB76" s="178"/>
      <c r="AC76" s="178"/>
      <c r="AD76" s="164"/>
    </row>
    <row r="77" spans="1:30" x14ac:dyDescent="0.25">
      <c r="A77" s="173">
        <v>509</v>
      </c>
      <c r="B77" s="176" t="s">
        <v>777</v>
      </c>
      <c r="C77" s="163"/>
      <c r="D77" s="177"/>
      <c r="E77" s="177"/>
      <c r="F77" s="177"/>
      <c r="G77" s="177"/>
      <c r="H77" s="177"/>
      <c r="I77" s="177"/>
      <c r="J77" s="177"/>
      <c r="K77" s="177"/>
      <c r="L77" s="177"/>
      <c r="M77" s="177"/>
      <c r="N77" s="177"/>
      <c r="O77" s="177"/>
      <c r="P77" s="177"/>
      <c r="Q77" s="177"/>
      <c r="R77" s="177"/>
      <c r="S77" s="177"/>
      <c r="T77" s="177"/>
      <c r="U77" s="177"/>
      <c r="V77" s="178"/>
      <c r="W77" s="178"/>
      <c r="X77" s="178"/>
      <c r="Y77" s="178"/>
      <c r="Z77" s="178"/>
      <c r="AA77" s="178"/>
      <c r="AB77" s="178"/>
      <c r="AC77" s="178"/>
      <c r="AD77" s="164"/>
    </row>
    <row r="78" spans="1:30" x14ac:dyDescent="0.25">
      <c r="A78" s="173">
        <v>510</v>
      </c>
      <c r="B78" s="176" t="s">
        <v>778</v>
      </c>
      <c r="C78" s="163"/>
      <c r="D78" s="177"/>
      <c r="E78" s="177"/>
      <c r="F78" s="177"/>
      <c r="G78" s="177"/>
      <c r="H78" s="177"/>
      <c r="I78" s="177"/>
      <c r="J78" s="177"/>
      <c r="K78" s="177"/>
      <c r="L78" s="177"/>
      <c r="M78" s="177"/>
      <c r="N78" s="177"/>
      <c r="O78" s="177"/>
      <c r="P78" s="177"/>
      <c r="Q78" s="177"/>
      <c r="R78" s="177"/>
      <c r="S78" s="177"/>
      <c r="T78" s="177"/>
      <c r="U78" s="177"/>
      <c r="V78" s="178"/>
      <c r="W78" s="178"/>
      <c r="X78" s="178"/>
      <c r="Y78" s="178"/>
      <c r="Z78" s="178"/>
      <c r="AA78" s="178"/>
      <c r="AB78" s="178"/>
      <c r="AC78" s="178"/>
      <c r="AD78" s="164"/>
    </row>
    <row r="79" spans="1:30" x14ac:dyDescent="0.25">
      <c r="A79" s="173">
        <v>511</v>
      </c>
      <c r="B79" s="176" t="s">
        <v>779</v>
      </c>
      <c r="C79" s="163"/>
      <c r="D79" s="177"/>
      <c r="E79" s="177"/>
      <c r="F79" s="177"/>
      <c r="G79" s="177"/>
      <c r="H79" s="177"/>
      <c r="I79" s="177"/>
      <c r="J79" s="177"/>
      <c r="K79" s="177"/>
      <c r="L79" s="177"/>
      <c r="M79" s="177"/>
      <c r="N79" s="177"/>
      <c r="O79" s="177"/>
      <c r="P79" s="177"/>
      <c r="Q79" s="177"/>
      <c r="R79" s="177"/>
      <c r="S79" s="177"/>
      <c r="T79" s="177"/>
      <c r="U79" s="177"/>
      <c r="V79" s="178"/>
      <c r="W79" s="178"/>
      <c r="X79" s="178"/>
      <c r="Y79" s="178"/>
      <c r="Z79" s="178"/>
      <c r="AA79" s="178"/>
      <c r="AB79" s="178"/>
      <c r="AC79" s="178"/>
      <c r="AD79" s="164"/>
    </row>
    <row r="80" spans="1:30" x14ac:dyDescent="0.25">
      <c r="A80" s="173">
        <v>513</v>
      </c>
      <c r="B80" s="176" t="s">
        <v>780</v>
      </c>
      <c r="C80" s="163"/>
      <c r="D80" s="177"/>
      <c r="E80" s="177"/>
      <c r="F80" s="177"/>
      <c r="G80" s="177"/>
      <c r="H80" s="177"/>
      <c r="I80" s="177"/>
      <c r="J80" s="177"/>
      <c r="K80" s="177"/>
      <c r="L80" s="177"/>
      <c r="M80" s="177"/>
      <c r="N80" s="177"/>
      <c r="O80" s="177"/>
      <c r="P80" s="177"/>
      <c r="Q80" s="177"/>
      <c r="R80" s="177"/>
      <c r="S80" s="177"/>
      <c r="T80" s="177"/>
      <c r="U80" s="177"/>
      <c r="V80" s="178"/>
      <c r="W80" s="178"/>
      <c r="X80" s="178"/>
      <c r="Y80" s="178"/>
      <c r="Z80" s="178"/>
      <c r="AA80" s="178"/>
      <c r="AB80" s="178"/>
      <c r="AC80" s="178"/>
      <c r="AD80" s="164"/>
    </row>
    <row r="81" spans="1:30" x14ac:dyDescent="0.25">
      <c r="A81" s="173">
        <v>514</v>
      </c>
      <c r="B81" s="176" t="s">
        <v>781</v>
      </c>
      <c r="C81" s="163"/>
      <c r="D81" s="177"/>
      <c r="E81" s="177"/>
      <c r="F81" s="177"/>
      <c r="G81" s="177"/>
      <c r="H81" s="177"/>
      <c r="I81" s="177"/>
      <c r="J81" s="177"/>
      <c r="K81" s="177"/>
      <c r="L81" s="177"/>
      <c r="M81" s="177"/>
      <c r="N81" s="177"/>
      <c r="O81" s="177"/>
      <c r="P81" s="177"/>
      <c r="Q81" s="177"/>
      <c r="R81" s="177"/>
      <c r="S81" s="177"/>
      <c r="T81" s="177"/>
      <c r="U81" s="177"/>
      <c r="V81" s="178"/>
      <c r="W81" s="178"/>
      <c r="X81" s="178"/>
      <c r="Y81" s="178"/>
      <c r="Z81" s="178"/>
      <c r="AA81" s="178"/>
      <c r="AB81" s="178"/>
      <c r="AC81" s="178"/>
      <c r="AD81" s="164"/>
    </row>
    <row r="82" spans="1:30" x14ac:dyDescent="0.25">
      <c r="A82" s="173">
        <v>515</v>
      </c>
      <c r="B82" s="176" t="s">
        <v>782</v>
      </c>
      <c r="C82" s="163"/>
      <c r="D82" s="177"/>
      <c r="E82" s="177"/>
      <c r="F82" s="177"/>
      <c r="G82" s="177"/>
      <c r="H82" s="177"/>
      <c r="I82" s="177"/>
      <c r="J82" s="177"/>
      <c r="K82" s="177"/>
      <c r="L82" s="177"/>
      <c r="M82" s="177"/>
      <c r="N82" s="177"/>
      <c r="O82" s="177"/>
      <c r="P82" s="177"/>
      <c r="Q82" s="177"/>
      <c r="R82" s="177"/>
      <c r="S82" s="177"/>
      <c r="T82" s="177"/>
      <c r="U82" s="177"/>
      <c r="V82" s="178"/>
      <c r="W82" s="178"/>
      <c r="X82" s="178"/>
      <c r="Y82" s="178"/>
      <c r="Z82" s="178"/>
      <c r="AA82" s="178"/>
      <c r="AB82" s="178"/>
      <c r="AC82" s="178"/>
      <c r="AD82" s="164"/>
    </row>
    <row r="83" spans="1:30" x14ac:dyDescent="0.25">
      <c r="A83" s="173">
        <v>516</v>
      </c>
      <c r="B83" s="176" t="s">
        <v>783</v>
      </c>
      <c r="C83" s="163"/>
      <c r="D83" s="177"/>
      <c r="E83" s="177"/>
      <c r="F83" s="177"/>
      <c r="G83" s="177"/>
      <c r="H83" s="177"/>
      <c r="I83" s="177"/>
      <c r="J83" s="177"/>
      <c r="K83" s="177"/>
      <c r="L83" s="177"/>
      <c r="M83" s="177"/>
      <c r="N83" s="177"/>
      <c r="O83" s="177"/>
      <c r="P83" s="177"/>
      <c r="Q83" s="177"/>
      <c r="R83" s="177"/>
      <c r="S83" s="177"/>
      <c r="T83" s="177"/>
      <c r="U83" s="177"/>
      <c r="V83" s="178"/>
      <c r="W83" s="178"/>
      <c r="X83" s="178"/>
      <c r="Y83" s="178"/>
      <c r="Z83" s="178"/>
      <c r="AA83" s="178"/>
      <c r="AB83" s="178"/>
      <c r="AC83" s="178"/>
      <c r="AD83" s="164"/>
    </row>
    <row r="84" spans="1:30" x14ac:dyDescent="0.25">
      <c r="A84" s="173">
        <v>518</v>
      </c>
      <c r="B84" s="176" t="s">
        <v>715</v>
      </c>
      <c r="C84" s="163"/>
      <c r="D84" s="177"/>
      <c r="E84" s="177"/>
      <c r="F84" s="177"/>
      <c r="G84" s="177"/>
      <c r="H84" s="177"/>
      <c r="I84" s="177"/>
      <c r="J84" s="177"/>
      <c r="K84" s="177"/>
      <c r="L84" s="177"/>
      <c r="M84" s="177"/>
      <c r="N84" s="177"/>
      <c r="O84" s="177"/>
      <c r="P84" s="177"/>
      <c r="Q84" s="177"/>
      <c r="R84" s="177"/>
      <c r="S84" s="177"/>
      <c r="T84" s="177"/>
      <c r="U84" s="177"/>
      <c r="V84" s="178"/>
      <c r="W84" s="178"/>
      <c r="X84" s="178"/>
      <c r="Y84" s="178"/>
      <c r="Z84" s="178"/>
      <c r="AA84" s="178"/>
      <c r="AB84" s="178"/>
      <c r="AC84" s="178"/>
      <c r="AD84" s="164"/>
    </row>
    <row r="85" spans="1:30" x14ac:dyDescent="0.25">
      <c r="A85" s="173">
        <v>520</v>
      </c>
      <c r="B85" s="176" t="s">
        <v>769</v>
      </c>
      <c r="C85" s="163"/>
      <c r="D85" s="177"/>
      <c r="E85" s="177"/>
      <c r="F85" s="177"/>
      <c r="G85" s="177"/>
      <c r="H85" s="177"/>
      <c r="I85" s="177"/>
      <c r="J85" s="177"/>
      <c r="K85" s="177"/>
      <c r="L85" s="177"/>
      <c r="M85" s="177"/>
      <c r="N85" s="177"/>
      <c r="O85" s="177"/>
      <c r="P85" s="177"/>
      <c r="Q85" s="177"/>
      <c r="R85" s="177"/>
      <c r="S85" s="177"/>
      <c r="T85" s="177"/>
      <c r="U85" s="177"/>
      <c r="V85" s="178"/>
      <c r="W85" s="178"/>
      <c r="X85" s="178"/>
      <c r="Y85" s="178"/>
      <c r="Z85" s="178"/>
      <c r="AA85" s="178"/>
      <c r="AB85" s="178"/>
      <c r="AC85" s="178"/>
      <c r="AD85" s="164"/>
    </row>
    <row r="86" spans="1:30" x14ac:dyDescent="0.25">
      <c r="A86" s="173">
        <v>521</v>
      </c>
      <c r="B86" s="176" t="s">
        <v>784</v>
      </c>
      <c r="C86" s="163"/>
      <c r="D86" s="177"/>
      <c r="E86" s="177"/>
      <c r="F86" s="177"/>
      <c r="G86" s="177"/>
      <c r="H86" s="177"/>
      <c r="I86" s="177"/>
      <c r="J86" s="177"/>
      <c r="K86" s="177"/>
      <c r="L86" s="177"/>
      <c r="M86" s="177"/>
      <c r="N86" s="177"/>
      <c r="O86" s="177"/>
      <c r="P86" s="177"/>
      <c r="Q86" s="177"/>
      <c r="R86" s="177"/>
      <c r="S86" s="177"/>
      <c r="T86" s="177"/>
      <c r="U86" s="177"/>
      <c r="V86" s="178"/>
      <c r="W86" s="178"/>
      <c r="X86" s="178"/>
      <c r="Y86" s="178"/>
      <c r="Z86" s="178"/>
      <c r="AA86" s="178"/>
      <c r="AB86" s="178"/>
      <c r="AC86" s="178"/>
      <c r="AD86" s="164"/>
    </row>
    <row r="87" spans="1:30" x14ac:dyDescent="0.25">
      <c r="A87" s="173">
        <v>590</v>
      </c>
      <c r="B87" s="176" t="s">
        <v>785</v>
      </c>
      <c r="C87" s="163"/>
      <c r="D87" s="177"/>
      <c r="E87" s="177"/>
      <c r="F87" s="177"/>
      <c r="G87" s="177"/>
      <c r="H87" s="177"/>
      <c r="I87" s="177"/>
      <c r="J87" s="177"/>
      <c r="K87" s="177"/>
      <c r="L87" s="177"/>
      <c r="M87" s="177"/>
      <c r="N87" s="177"/>
      <c r="O87" s="177"/>
      <c r="P87" s="177"/>
      <c r="Q87" s="177"/>
      <c r="R87" s="177"/>
      <c r="S87" s="177"/>
      <c r="T87" s="177"/>
      <c r="U87" s="177"/>
      <c r="V87" s="178"/>
      <c r="W87" s="178"/>
      <c r="X87" s="178"/>
      <c r="Y87" s="178"/>
      <c r="Z87" s="178"/>
      <c r="AA87" s="178"/>
      <c r="AB87" s="178"/>
      <c r="AC87" s="178"/>
      <c r="AD87" s="164"/>
    </row>
    <row r="88" spans="1:30" x14ac:dyDescent="0.25">
      <c r="A88" s="305" t="s">
        <v>294</v>
      </c>
      <c r="B88" s="300"/>
      <c r="C88" s="163"/>
      <c r="D88" s="179">
        <f t="shared" ref="D88:U88" si="0">SUM(D9:D87)</f>
        <v>0</v>
      </c>
      <c r="E88" s="179">
        <f t="shared" si="0"/>
        <v>0</v>
      </c>
      <c r="F88" s="179">
        <f t="shared" si="0"/>
        <v>0</v>
      </c>
      <c r="G88" s="179">
        <f t="shared" si="0"/>
        <v>0</v>
      </c>
      <c r="H88" s="179">
        <f t="shared" si="0"/>
        <v>0</v>
      </c>
      <c r="I88" s="179">
        <f t="shared" si="0"/>
        <v>0</v>
      </c>
      <c r="J88" s="179">
        <f t="shared" si="0"/>
        <v>0</v>
      </c>
      <c r="K88" s="179">
        <f t="shared" si="0"/>
        <v>0</v>
      </c>
      <c r="L88" s="179">
        <f t="shared" si="0"/>
        <v>0</v>
      </c>
      <c r="M88" s="179">
        <f t="shared" si="0"/>
        <v>0</v>
      </c>
      <c r="N88" s="179">
        <f t="shared" si="0"/>
        <v>0</v>
      </c>
      <c r="O88" s="179">
        <f t="shared" si="0"/>
        <v>0</v>
      </c>
      <c r="P88" s="179">
        <f t="shared" si="0"/>
        <v>0</v>
      </c>
      <c r="Q88" s="179">
        <f t="shared" si="0"/>
        <v>0</v>
      </c>
      <c r="R88" s="179">
        <f t="shared" si="0"/>
        <v>0</v>
      </c>
      <c r="S88" s="179">
        <f t="shared" si="0"/>
        <v>0</v>
      </c>
      <c r="T88" s="179">
        <f t="shared" si="0"/>
        <v>0</v>
      </c>
      <c r="U88" s="180">
        <f t="shared" si="0"/>
        <v>0</v>
      </c>
      <c r="V88" s="178"/>
      <c r="W88" s="178"/>
      <c r="X88" s="178"/>
      <c r="Y88" s="178"/>
      <c r="Z88" s="178"/>
      <c r="AA88" s="178"/>
      <c r="AB88" s="178"/>
      <c r="AC88" s="178"/>
      <c r="AD88" s="164"/>
    </row>
    <row r="89" spans="1:30" x14ac:dyDescent="0.25">
      <c r="A89" s="181"/>
      <c r="B89" s="51"/>
      <c r="C89" s="163"/>
      <c r="D89" s="179"/>
      <c r="E89" s="179"/>
      <c r="F89" s="179"/>
      <c r="G89" s="179"/>
      <c r="H89" s="179"/>
      <c r="I89" s="179"/>
      <c r="J89" s="179"/>
      <c r="K89" s="179"/>
      <c r="L89" s="179"/>
      <c r="M89" s="179"/>
      <c r="N89" s="179"/>
      <c r="O89" s="179"/>
      <c r="P89" s="179"/>
      <c r="Q89" s="179"/>
      <c r="R89" s="179"/>
      <c r="S89" s="179"/>
      <c r="T89" s="179"/>
      <c r="U89" s="182"/>
      <c r="V89" s="178"/>
      <c r="W89" s="178"/>
      <c r="X89" s="178"/>
      <c r="Y89" s="178"/>
      <c r="Z89" s="178"/>
      <c r="AA89" s="178"/>
      <c r="AB89" s="178"/>
      <c r="AC89" s="178"/>
      <c r="AD89" s="164"/>
    </row>
    <row r="90" spans="1:30" x14ac:dyDescent="0.25">
      <c r="A90" s="181"/>
      <c r="B90" s="51" t="s">
        <v>305</v>
      </c>
      <c r="C90" s="163"/>
      <c r="D90" s="179">
        <v>11</v>
      </c>
      <c r="E90" s="179">
        <f>AVERAGE(11.0001,11.2499)</f>
        <v>11.125</v>
      </c>
      <c r="F90" s="179">
        <f>AVERAGE(11.25,11.4999)</f>
        <v>11.37495</v>
      </c>
      <c r="G90" s="179">
        <f>AVERAGE(11.5,11.7499)</f>
        <v>11.62495</v>
      </c>
      <c r="H90" s="179">
        <f>AVERAGE(11.75,11.9999)</f>
        <v>11.87495</v>
      </c>
      <c r="I90" s="179">
        <f>AVERAGE(12,12.2499)</f>
        <v>12.12495</v>
      </c>
      <c r="J90" s="179">
        <f>AVERAGE(12.25,12.4999)</f>
        <v>12.37495</v>
      </c>
      <c r="K90" s="179">
        <f>AVERAGE(12.5,12.7499)</f>
        <v>12.62495</v>
      </c>
      <c r="L90" s="179">
        <f>AVERAGE(12.75,12.9999)</f>
        <v>12.87495</v>
      </c>
      <c r="M90" s="179">
        <v>13</v>
      </c>
      <c r="N90" s="179">
        <f>AVERAGE(13.0001,13.2499)</f>
        <v>13.125</v>
      </c>
      <c r="O90" s="179">
        <f>AVERAGE(13.25,13.4999)</f>
        <v>13.37495</v>
      </c>
      <c r="P90" s="179">
        <f>AVERAGE(13.5,13.7499)</f>
        <v>13.62495</v>
      </c>
      <c r="Q90" s="179">
        <f>AVERAGE(13.75,13.9999)</f>
        <v>13.87495</v>
      </c>
      <c r="R90" s="179">
        <f>AVERAGE(14,14.2499)</f>
        <v>14.12495</v>
      </c>
      <c r="S90" s="179">
        <f>AVERAGE(14.25,14.4999)</f>
        <v>14.37495</v>
      </c>
      <c r="T90" s="179">
        <f>AVERAGE(14.5,14.7499)</f>
        <v>14.62495</v>
      </c>
      <c r="U90" s="179">
        <f>AVERAGE(14.75,14.9999)</f>
        <v>14.87495</v>
      </c>
      <c r="V90" s="178"/>
      <c r="W90" s="178"/>
      <c r="X90" s="178"/>
      <c r="Y90" s="178"/>
      <c r="Z90" s="178"/>
      <c r="AA90" s="178"/>
      <c r="AB90" s="178"/>
      <c r="AC90" s="178"/>
      <c r="AD90" s="164"/>
    </row>
    <row r="91" spans="1:30" x14ac:dyDescent="0.25">
      <c r="A91" s="181"/>
      <c r="B91" s="51"/>
      <c r="C91" s="163"/>
      <c r="D91" s="179"/>
      <c r="E91" s="179"/>
      <c r="F91" s="183"/>
      <c r="G91" s="183"/>
      <c r="H91" s="183"/>
      <c r="I91" s="183"/>
      <c r="J91" s="183"/>
      <c r="K91" s="183"/>
      <c r="L91" s="183"/>
      <c r="M91" s="183"/>
      <c r="N91" s="183"/>
      <c r="O91" s="183"/>
      <c r="P91" s="183"/>
      <c r="Q91" s="183"/>
      <c r="R91" s="183"/>
      <c r="S91" s="183"/>
      <c r="T91" s="183"/>
      <c r="U91" s="183"/>
      <c r="V91" s="178"/>
      <c r="W91" s="178"/>
      <c r="X91" s="178"/>
      <c r="Y91" s="178"/>
      <c r="Z91" s="178"/>
      <c r="AA91" s="178"/>
      <c r="AB91" s="178"/>
      <c r="AC91" s="178"/>
      <c r="AD91" s="164"/>
    </row>
    <row r="92" spans="1:30" x14ac:dyDescent="0.25">
      <c r="A92" s="181"/>
      <c r="B92" s="51" t="s">
        <v>306</v>
      </c>
      <c r="C92" s="163"/>
      <c r="D92" s="183">
        <f t="shared" ref="D92:U92" si="1">D88*D90</f>
        <v>0</v>
      </c>
      <c r="E92" s="183">
        <f t="shared" si="1"/>
        <v>0</v>
      </c>
      <c r="F92" s="183">
        <f t="shared" si="1"/>
        <v>0</v>
      </c>
      <c r="G92" s="183">
        <f t="shared" si="1"/>
        <v>0</v>
      </c>
      <c r="H92" s="183">
        <f t="shared" si="1"/>
        <v>0</v>
      </c>
      <c r="I92" s="183">
        <f t="shared" si="1"/>
        <v>0</v>
      </c>
      <c r="J92" s="183">
        <f t="shared" si="1"/>
        <v>0</v>
      </c>
      <c r="K92" s="183">
        <f t="shared" si="1"/>
        <v>0</v>
      </c>
      <c r="L92" s="183">
        <f t="shared" si="1"/>
        <v>0</v>
      </c>
      <c r="M92" s="183">
        <f t="shared" si="1"/>
        <v>0</v>
      </c>
      <c r="N92" s="183">
        <f t="shared" si="1"/>
        <v>0</v>
      </c>
      <c r="O92" s="183">
        <f t="shared" si="1"/>
        <v>0</v>
      </c>
      <c r="P92" s="183">
        <f t="shared" si="1"/>
        <v>0</v>
      </c>
      <c r="Q92" s="183">
        <f t="shared" si="1"/>
        <v>0</v>
      </c>
      <c r="R92" s="183">
        <f t="shared" si="1"/>
        <v>0</v>
      </c>
      <c r="S92" s="183">
        <f t="shared" si="1"/>
        <v>0</v>
      </c>
      <c r="T92" s="183">
        <f t="shared" si="1"/>
        <v>0</v>
      </c>
      <c r="U92" s="183">
        <f t="shared" si="1"/>
        <v>0</v>
      </c>
      <c r="V92" s="178"/>
      <c r="W92" s="178"/>
      <c r="X92" s="178"/>
      <c r="Y92" s="178"/>
      <c r="Z92" s="178"/>
      <c r="AA92" s="178"/>
      <c r="AB92" s="178"/>
      <c r="AC92" s="178"/>
      <c r="AD92" s="164"/>
    </row>
    <row r="93" spans="1:30" x14ac:dyDescent="0.25">
      <c r="A93" s="181"/>
      <c r="B93" s="25"/>
      <c r="C93" s="163"/>
      <c r="D93" s="179"/>
      <c r="E93" s="179"/>
      <c r="F93" s="179"/>
      <c r="G93" s="179"/>
      <c r="H93" s="179"/>
      <c r="I93" s="179"/>
      <c r="J93" s="179"/>
      <c r="K93" s="179"/>
      <c r="L93" s="179"/>
      <c r="M93" s="179"/>
      <c r="N93" s="179"/>
      <c r="O93" s="179"/>
      <c r="P93" s="179"/>
      <c r="Q93" s="179"/>
      <c r="R93" s="179"/>
      <c r="S93" s="179"/>
      <c r="T93" s="179"/>
      <c r="U93" s="182"/>
      <c r="V93" s="178"/>
      <c r="W93" s="178"/>
      <c r="X93" s="178"/>
      <c r="Y93" s="178"/>
      <c r="Z93" s="178"/>
      <c r="AA93" s="178"/>
      <c r="AB93" s="178"/>
      <c r="AC93" s="178"/>
      <c r="AD93" s="164"/>
    </row>
    <row r="94" spans="1:30" ht="15.75" x14ac:dyDescent="0.3">
      <c r="A94" s="298" t="s">
        <v>1744</v>
      </c>
      <c r="B94" s="299"/>
      <c r="C94" s="163"/>
      <c r="D94" s="179"/>
      <c r="E94" s="179"/>
      <c r="F94" s="179"/>
      <c r="G94" s="179"/>
      <c r="H94" s="179"/>
      <c r="I94" s="179"/>
      <c r="J94" s="179"/>
      <c r="K94" s="179"/>
      <c r="L94" s="179"/>
      <c r="M94" s="179"/>
      <c r="N94" s="179"/>
      <c r="O94" s="179"/>
      <c r="P94" s="179"/>
      <c r="Q94" s="179"/>
      <c r="R94" s="179"/>
      <c r="S94" s="179"/>
      <c r="T94" s="179"/>
      <c r="U94" s="182"/>
      <c r="V94" s="178"/>
      <c r="W94" s="178"/>
      <c r="X94" s="178"/>
      <c r="Y94" s="178"/>
      <c r="Z94" s="178"/>
      <c r="AA94" s="178"/>
      <c r="AB94" s="178"/>
      <c r="AC94" s="178"/>
      <c r="AD94" s="164"/>
    </row>
    <row r="95" spans="1:30" x14ac:dyDescent="0.25">
      <c r="A95" s="173">
        <v>601</v>
      </c>
      <c r="B95" s="176" t="s">
        <v>786</v>
      </c>
      <c r="C95" s="163"/>
      <c r="D95" s="177"/>
      <c r="E95" s="177"/>
      <c r="F95" s="177"/>
      <c r="G95" s="177"/>
      <c r="H95" s="177"/>
      <c r="I95" s="177"/>
      <c r="J95" s="177"/>
      <c r="K95" s="177"/>
      <c r="L95" s="177"/>
      <c r="M95" s="177"/>
      <c r="N95" s="177"/>
      <c r="O95" s="177"/>
      <c r="P95" s="177"/>
      <c r="Q95" s="177"/>
      <c r="R95" s="177"/>
      <c r="S95" s="177"/>
      <c r="T95" s="177"/>
      <c r="U95" s="177"/>
      <c r="V95" s="178"/>
      <c r="W95" s="178"/>
      <c r="X95" s="178"/>
      <c r="Y95" s="178"/>
      <c r="Z95" s="178"/>
      <c r="AA95" s="178"/>
      <c r="AB95" s="178"/>
      <c r="AC95" s="178"/>
      <c r="AD95" s="164"/>
    </row>
    <row r="96" spans="1:30" x14ac:dyDescent="0.25">
      <c r="A96" s="173">
        <v>602</v>
      </c>
      <c r="B96" s="176" t="s">
        <v>787</v>
      </c>
      <c r="C96" s="163"/>
      <c r="D96" s="177"/>
      <c r="E96" s="177"/>
      <c r="F96" s="177"/>
      <c r="G96" s="177"/>
      <c r="H96" s="177"/>
      <c r="I96" s="177"/>
      <c r="J96" s="177"/>
      <c r="K96" s="177"/>
      <c r="L96" s="177"/>
      <c r="M96" s="177"/>
      <c r="N96" s="177"/>
      <c r="O96" s="177"/>
      <c r="P96" s="177"/>
      <c r="Q96" s="177"/>
      <c r="R96" s="177"/>
      <c r="S96" s="177"/>
      <c r="T96" s="177"/>
      <c r="U96" s="177"/>
      <c r="V96" s="178"/>
      <c r="W96" s="178"/>
      <c r="X96" s="178"/>
      <c r="Y96" s="178"/>
      <c r="Z96" s="178"/>
      <c r="AA96" s="178"/>
      <c r="AB96" s="178"/>
      <c r="AC96" s="178"/>
      <c r="AD96" s="164"/>
    </row>
    <row r="97" spans="1:30" x14ac:dyDescent="0.25">
      <c r="A97" s="173">
        <v>603</v>
      </c>
      <c r="B97" s="176" t="s">
        <v>788</v>
      </c>
      <c r="C97" s="163"/>
      <c r="D97" s="177"/>
      <c r="E97" s="177"/>
      <c r="F97" s="177"/>
      <c r="G97" s="177"/>
      <c r="H97" s="177"/>
      <c r="I97" s="177"/>
      <c r="J97" s="177"/>
      <c r="K97" s="177"/>
      <c r="L97" s="177"/>
      <c r="M97" s="177"/>
      <c r="N97" s="177"/>
      <c r="O97" s="177"/>
      <c r="P97" s="177"/>
      <c r="Q97" s="177"/>
      <c r="R97" s="177"/>
      <c r="S97" s="177"/>
      <c r="T97" s="177"/>
      <c r="U97" s="177"/>
      <c r="V97" s="178"/>
      <c r="W97" s="178"/>
      <c r="X97" s="178"/>
      <c r="Y97" s="178"/>
      <c r="Z97" s="178"/>
      <c r="AA97" s="178"/>
      <c r="AB97" s="178"/>
      <c r="AC97" s="178"/>
      <c r="AD97" s="164"/>
    </row>
    <row r="98" spans="1:30" x14ac:dyDescent="0.25">
      <c r="A98" s="173">
        <v>604</v>
      </c>
      <c r="B98" s="176" t="s">
        <v>789</v>
      </c>
      <c r="C98" s="163"/>
      <c r="D98" s="177"/>
      <c r="E98" s="177"/>
      <c r="F98" s="177"/>
      <c r="G98" s="177"/>
      <c r="H98" s="177"/>
      <c r="I98" s="177"/>
      <c r="J98" s="177"/>
      <c r="K98" s="177"/>
      <c r="L98" s="177"/>
      <c r="M98" s="177"/>
      <c r="N98" s="177"/>
      <c r="O98" s="177"/>
      <c r="P98" s="177"/>
      <c r="Q98" s="177"/>
      <c r="R98" s="177"/>
      <c r="S98" s="177"/>
      <c r="T98" s="177"/>
      <c r="U98" s="177"/>
      <c r="V98" s="178"/>
      <c r="W98" s="178"/>
      <c r="X98" s="178"/>
      <c r="Y98" s="178"/>
      <c r="Z98" s="178"/>
      <c r="AA98" s="178"/>
      <c r="AB98" s="178"/>
      <c r="AC98" s="178"/>
      <c r="AD98" s="164"/>
    </row>
    <row r="99" spans="1:30" x14ac:dyDescent="0.25">
      <c r="A99" s="173">
        <v>605</v>
      </c>
      <c r="B99" s="176" t="s">
        <v>775</v>
      </c>
      <c r="C99" s="163"/>
      <c r="D99" s="177"/>
      <c r="E99" s="177"/>
      <c r="F99" s="177"/>
      <c r="G99" s="177"/>
      <c r="H99" s="177"/>
      <c r="I99" s="177"/>
      <c r="J99" s="177"/>
      <c r="K99" s="177"/>
      <c r="L99" s="177"/>
      <c r="M99" s="177"/>
      <c r="N99" s="177"/>
      <c r="O99" s="177"/>
      <c r="P99" s="177"/>
      <c r="Q99" s="177"/>
      <c r="R99" s="177"/>
      <c r="S99" s="177"/>
      <c r="T99" s="177"/>
      <c r="U99" s="177"/>
      <c r="V99" s="178"/>
      <c r="W99" s="178"/>
      <c r="X99" s="178"/>
      <c r="Y99" s="178"/>
      <c r="Z99" s="178"/>
      <c r="AA99" s="178"/>
      <c r="AB99" s="178"/>
      <c r="AC99" s="178"/>
      <c r="AD99" s="164"/>
    </row>
    <row r="100" spans="1:30" x14ac:dyDescent="0.25">
      <c r="A100" s="173">
        <v>606</v>
      </c>
      <c r="B100" s="176" t="s">
        <v>776</v>
      </c>
      <c r="C100" s="163"/>
      <c r="D100" s="177"/>
      <c r="E100" s="177"/>
      <c r="F100" s="177"/>
      <c r="G100" s="177"/>
      <c r="H100" s="177"/>
      <c r="I100" s="177"/>
      <c r="J100" s="177"/>
      <c r="K100" s="177"/>
      <c r="L100" s="177"/>
      <c r="M100" s="177"/>
      <c r="N100" s="177"/>
      <c r="O100" s="177"/>
      <c r="P100" s="177"/>
      <c r="Q100" s="177"/>
      <c r="R100" s="177"/>
      <c r="S100" s="177"/>
      <c r="T100" s="177"/>
      <c r="U100" s="177"/>
      <c r="V100" s="178"/>
      <c r="W100" s="178"/>
      <c r="X100" s="178"/>
      <c r="Y100" s="178"/>
      <c r="Z100" s="178"/>
      <c r="AA100" s="178"/>
      <c r="AB100" s="178"/>
      <c r="AC100" s="178"/>
      <c r="AD100" s="164"/>
    </row>
    <row r="101" spans="1:30" x14ac:dyDescent="0.25">
      <c r="A101" s="173">
        <v>609</v>
      </c>
      <c r="B101" s="176" t="s">
        <v>790</v>
      </c>
      <c r="C101" s="163"/>
      <c r="D101" s="177"/>
      <c r="E101" s="177"/>
      <c r="F101" s="177"/>
      <c r="G101" s="177"/>
      <c r="H101" s="177"/>
      <c r="I101" s="177"/>
      <c r="J101" s="177"/>
      <c r="K101" s="177"/>
      <c r="L101" s="177"/>
      <c r="M101" s="177"/>
      <c r="N101" s="177"/>
      <c r="O101" s="177"/>
      <c r="P101" s="177"/>
      <c r="Q101" s="177"/>
      <c r="R101" s="177"/>
      <c r="S101" s="177"/>
      <c r="T101" s="177"/>
      <c r="U101" s="177"/>
      <c r="V101" s="178"/>
      <c r="W101" s="178"/>
      <c r="X101" s="178"/>
      <c r="Y101" s="178"/>
      <c r="Z101" s="178"/>
      <c r="AA101" s="178"/>
      <c r="AB101" s="178"/>
      <c r="AC101" s="178"/>
      <c r="AD101" s="164"/>
    </row>
    <row r="102" spans="1:30" x14ac:dyDescent="0.25">
      <c r="A102" s="173">
        <v>610</v>
      </c>
      <c r="B102" s="176" t="s">
        <v>791</v>
      </c>
      <c r="C102" s="163"/>
      <c r="D102" s="177"/>
      <c r="E102" s="177"/>
      <c r="F102" s="177"/>
      <c r="G102" s="177"/>
      <c r="H102" s="177"/>
      <c r="I102" s="177"/>
      <c r="J102" s="177"/>
      <c r="K102" s="177"/>
      <c r="L102" s="177"/>
      <c r="M102" s="177"/>
      <c r="N102" s="177"/>
      <c r="O102" s="177"/>
      <c r="P102" s="177"/>
      <c r="Q102" s="177"/>
      <c r="R102" s="177"/>
      <c r="S102" s="177"/>
      <c r="T102" s="177"/>
      <c r="U102" s="177"/>
      <c r="V102" s="178"/>
      <c r="W102" s="178"/>
      <c r="X102" s="178"/>
      <c r="Y102" s="178"/>
      <c r="Z102" s="178"/>
      <c r="AA102" s="178"/>
      <c r="AB102" s="178"/>
      <c r="AC102" s="178"/>
      <c r="AD102" s="164"/>
    </row>
    <row r="103" spans="1:30" x14ac:dyDescent="0.25">
      <c r="A103" s="173">
        <v>612</v>
      </c>
      <c r="B103" s="176" t="s">
        <v>792</v>
      </c>
      <c r="C103" s="163"/>
      <c r="D103" s="177"/>
      <c r="E103" s="177"/>
      <c r="F103" s="177"/>
      <c r="G103" s="177"/>
      <c r="H103" s="177"/>
      <c r="I103" s="177"/>
      <c r="J103" s="177"/>
      <c r="K103" s="177"/>
      <c r="L103" s="177"/>
      <c r="M103" s="177"/>
      <c r="N103" s="177"/>
      <c r="O103" s="177"/>
      <c r="P103" s="177"/>
      <c r="Q103" s="177"/>
      <c r="R103" s="177"/>
      <c r="S103" s="177"/>
      <c r="T103" s="177"/>
      <c r="U103" s="177"/>
      <c r="V103" s="178"/>
      <c r="W103" s="178"/>
      <c r="X103" s="178"/>
      <c r="Y103" s="178"/>
      <c r="Z103" s="178"/>
      <c r="AA103" s="178"/>
      <c r="AB103" s="178"/>
      <c r="AC103" s="178"/>
      <c r="AD103" s="164"/>
    </row>
    <row r="104" spans="1:30" x14ac:dyDescent="0.25">
      <c r="A104" s="173">
        <v>614</v>
      </c>
      <c r="B104" s="176" t="s">
        <v>777</v>
      </c>
      <c r="C104" s="163"/>
      <c r="D104" s="177"/>
      <c r="E104" s="177"/>
      <c r="F104" s="177"/>
      <c r="G104" s="177"/>
      <c r="H104" s="177"/>
      <c r="I104" s="177"/>
      <c r="J104" s="177"/>
      <c r="K104" s="177"/>
      <c r="L104" s="177"/>
      <c r="M104" s="177"/>
      <c r="N104" s="177"/>
      <c r="O104" s="177"/>
      <c r="P104" s="177"/>
      <c r="Q104" s="177"/>
      <c r="R104" s="177"/>
      <c r="S104" s="177"/>
      <c r="T104" s="177"/>
      <c r="U104" s="177"/>
      <c r="V104" s="178"/>
      <c r="W104" s="178"/>
      <c r="X104" s="178"/>
      <c r="Y104" s="178"/>
      <c r="Z104" s="178"/>
      <c r="AA104" s="178"/>
      <c r="AB104" s="178"/>
      <c r="AC104" s="178"/>
      <c r="AD104" s="164"/>
    </row>
    <row r="105" spans="1:30" x14ac:dyDescent="0.25">
      <c r="A105" s="173">
        <v>620</v>
      </c>
      <c r="B105" s="176" t="s">
        <v>769</v>
      </c>
      <c r="C105" s="163"/>
      <c r="D105" s="177"/>
      <c r="E105" s="177"/>
      <c r="F105" s="177"/>
      <c r="G105" s="177"/>
      <c r="H105" s="177"/>
      <c r="I105" s="177"/>
      <c r="J105" s="177"/>
      <c r="K105" s="177"/>
      <c r="L105" s="177"/>
      <c r="M105" s="177"/>
      <c r="N105" s="177"/>
      <c r="O105" s="177"/>
      <c r="P105" s="177"/>
      <c r="Q105" s="177"/>
      <c r="R105" s="177"/>
      <c r="S105" s="177"/>
      <c r="T105" s="177"/>
      <c r="U105" s="177"/>
      <c r="V105" s="178"/>
      <c r="W105" s="178"/>
      <c r="X105" s="178"/>
      <c r="Y105" s="178"/>
      <c r="Z105" s="178"/>
      <c r="AA105" s="178"/>
      <c r="AB105" s="178"/>
      <c r="AC105" s="178"/>
      <c r="AD105" s="164"/>
    </row>
    <row r="106" spans="1:30" x14ac:dyDescent="0.25">
      <c r="A106" s="173">
        <v>621</v>
      </c>
      <c r="B106" s="176" t="s">
        <v>784</v>
      </c>
      <c r="C106" s="163"/>
      <c r="D106" s="177"/>
      <c r="E106" s="177"/>
      <c r="F106" s="177"/>
      <c r="G106" s="177"/>
      <c r="H106" s="177"/>
      <c r="I106" s="177"/>
      <c r="J106" s="177"/>
      <c r="K106" s="177"/>
      <c r="L106" s="177"/>
      <c r="M106" s="177"/>
      <c r="N106" s="177"/>
      <c r="O106" s="177"/>
      <c r="P106" s="177"/>
      <c r="Q106" s="177"/>
      <c r="R106" s="177"/>
      <c r="S106" s="177"/>
      <c r="T106" s="177"/>
      <c r="U106" s="177"/>
      <c r="V106" s="178"/>
      <c r="W106" s="178"/>
      <c r="X106" s="178"/>
      <c r="Y106" s="178"/>
      <c r="Z106" s="178"/>
      <c r="AA106" s="178"/>
      <c r="AB106" s="178"/>
      <c r="AC106" s="178"/>
      <c r="AD106" s="164"/>
    </row>
    <row r="107" spans="1:30" x14ac:dyDescent="0.25">
      <c r="A107" s="184">
        <v>690</v>
      </c>
      <c r="B107" s="185" t="s">
        <v>793</v>
      </c>
      <c r="C107" s="163"/>
      <c r="D107" s="177"/>
      <c r="E107" s="177"/>
      <c r="F107" s="177"/>
      <c r="G107" s="177"/>
      <c r="H107" s="177"/>
      <c r="I107" s="177"/>
      <c r="J107" s="177"/>
      <c r="K107" s="177"/>
      <c r="L107" s="177"/>
      <c r="M107" s="177"/>
      <c r="N107" s="177"/>
      <c r="O107" s="177"/>
      <c r="P107" s="177"/>
      <c r="Q107" s="177"/>
      <c r="R107" s="177"/>
      <c r="S107" s="177"/>
      <c r="T107" s="177"/>
      <c r="U107" s="177"/>
      <c r="V107" s="178"/>
      <c r="W107" s="178"/>
      <c r="X107" s="178"/>
      <c r="Y107" s="178"/>
      <c r="Z107" s="178"/>
      <c r="AA107" s="178"/>
      <c r="AB107" s="178"/>
      <c r="AC107" s="178"/>
      <c r="AD107" s="164"/>
    </row>
    <row r="108" spans="1:30" x14ac:dyDescent="0.25">
      <c r="A108" s="300" t="s">
        <v>295</v>
      </c>
      <c r="B108" s="300"/>
      <c r="C108" s="163"/>
      <c r="D108" s="179">
        <f t="shared" ref="D108:U108" si="2">SUM(D95:D107)</f>
        <v>0</v>
      </c>
      <c r="E108" s="179">
        <f t="shared" si="2"/>
        <v>0</v>
      </c>
      <c r="F108" s="179">
        <f t="shared" si="2"/>
        <v>0</v>
      </c>
      <c r="G108" s="179">
        <f t="shared" si="2"/>
        <v>0</v>
      </c>
      <c r="H108" s="179">
        <f t="shared" si="2"/>
        <v>0</v>
      </c>
      <c r="I108" s="179">
        <f t="shared" si="2"/>
        <v>0</v>
      </c>
      <c r="J108" s="179">
        <f t="shared" si="2"/>
        <v>0</v>
      </c>
      <c r="K108" s="179">
        <f t="shared" si="2"/>
        <v>0</v>
      </c>
      <c r="L108" s="179">
        <f t="shared" si="2"/>
        <v>0</v>
      </c>
      <c r="M108" s="179">
        <f t="shared" si="2"/>
        <v>0</v>
      </c>
      <c r="N108" s="179">
        <f t="shared" si="2"/>
        <v>0</v>
      </c>
      <c r="O108" s="179">
        <f t="shared" si="2"/>
        <v>0</v>
      </c>
      <c r="P108" s="179">
        <f t="shared" si="2"/>
        <v>0</v>
      </c>
      <c r="Q108" s="179">
        <f t="shared" si="2"/>
        <v>0</v>
      </c>
      <c r="R108" s="179">
        <f t="shared" si="2"/>
        <v>0</v>
      </c>
      <c r="S108" s="179">
        <f t="shared" si="2"/>
        <v>0</v>
      </c>
      <c r="T108" s="179">
        <f t="shared" si="2"/>
        <v>0</v>
      </c>
      <c r="U108" s="179">
        <f t="shared" si="2"/>
        <v>0</v>
      </c>
      <c r="V108" s="186"/>
      <c r="W108" s="186"/>
      <c r="X108" s="186"/>
      <c r="Y108" s="186"/>
      <c r="Z108" s="186"/>
      <c r="AA108" s="186"/>
      <c r="AB108" s="186"/>
      <c r="AC108" s="186"/>
      <c r="AD108" s="164"/>
    </row>
    <row r="109" spans="1:30" x14ac:dyDescent="0.25">
      <c r="A109" s="51"/>
      <c r="B109" s="51"/>
      <c r="C109" s="163"/>
      <c r="D109" s="179"/>
      <c r="E109" s="179"/>
      <c r="F109" s="179"/>
      <c r="G109" s="179"/>
      <c r="H109" s="179"/>
      <c r="I109" s="179"/>
      <c r="J109" s="179"/>
      <c r="K109" s="179"/>
      <c r="L109" s="179"/>
      <c r="M109" s="179"/>
      <c r="N109" s="179"/>
      <c r="O109" s="179"/>
      <c r="P109" s="179"/>
      <c r="Q109" s="179"/>
      <c r="R109" s="179"/>
      <c r="S109" s="179"/>
      <c r="T109" s="179"/>
      <c r="U109" s="179"/>
      <c r="V109" s="156"/>
      <c r="W109" s="156"/>
      <c r="X109" s="156"/>
      <c r="Y109" s="156"/>
      <c r="Z109" s="156"/>
      <c r="AA109" s="156"/>
      <c r="AB109" s="156"/>
      <c r="AC109" s="156"/>
      <c r="AD109" s="161"/>
    </row>
    <row r="110" spans="1:30" x14ac:dyDescent="0.25">
      <c r="A110" s="51"/>
      <c r="B110" s="51" t="s">
        <v>305</v>
      </c>
      <c r="C110" s="163"/>
      <c r="D110" s="179">
        <v>11</v>
      </c>
      <c r="E110" s="179">
        <f>AVERAGE(11.0001,11.2499)</f>
        <v>11.125</v>
      </c>
      <c r="F110" s="179">
        <f>AVERAGE(11.25,11.4999)</f>
        <v>11.37495</v>
      </c>
      <c r="G110" s="179">
        <f>AVERAGE(11.5,11.7499)</f>
        <v>11.62495</v>
      </c>
      <c r="H110" s="179">
        <f>AVERAGE(11.75,11.9999)</f>
        <v>11.87495</v>
      </c>
      <c r="I110" s="179">
        <f>AVERAGE(12,12.2499)</f>
        <v>12.12495</v>
      </c>
      <c r="J110" s="179">
        <f>AVERAGE(12.25,12.4999)</f>
        <v>12.37495</v>
      </c>
      <c r="K110" s="179">
        <f>AVERAGE(12.5,12.7499)</f>
        <v>12.62495</v>
      </c>
      <c r="L110" s="179">
        <f>AVERAGE(12.75,12.9999)</f>
        <v>12.87495</v>
      </c>
      <c r="M110" s="179">
        <v>13</v>
      </c>
      <c r="N110" s="179">
        <f>AVERAGE(13.0001,13.2499)</f>
        <v>13.125</v>
      </c>
      <c r="O110" s="179">
        <f>AVERAGE(13.25,13.4999)</f>
        <v>13.37495</v>
      </c>
      <c r="P110" s="179">
        <f>AVERAGE(13.5,13.7499)</f>
        <v>13.62495</v>
      </c>
      <c r="Q110" s="179">
        <f>AVERAGE(13.75,13.9999)</f>
        <v>13.87495</v>
      </c>
      <c r="R110" s="179">
        <f>AVERAGE(14,14.2499)</f>
        <v>14.12495</v>
      </c>
      <c r="S110" s="179">
        <f>AVERAGE(14.25,14.4999)</f>
        <v>14.37495</v>
      </c>
      <c r="T110" s="179">
        <f>AVERAGE(14.5,14.7499)</f>
        <v>14.62495</v>
      </c>
      <c r="U110" s="179">
        <f>AVERAGE(14.75,14.9999)</f>
        <v>14.87495</v>
      </c>
      <c r="V110" s="156"/>
      <c r="W110" s="156"/>
      <c r="X110" s="156"/>
      <c r="Y110" s="156"/>
      <c r="Z110" s="156"/>
      <c r="AA110" s="156"/>
      <c r="AB110" s="156"/>
      <c r="AC110" s="156"/>
      <c r="AD110" s="161"/>
    </row>
    <row r="111" spans="1:30" x14ac:dyDescent="0.25">
      <c r="A111" s="51"/>
      <c r="B111" s="51"/>
      <c r="C111" s="163"/>
      <c r="D111" s="179"/>
      <c r="E111" s="179"/>
      <c r="F111" s="179"/>
      <c r="G111" s="179"/>
      <c r="H111" s="179"/>
      <c r="I111" s="179"/>
      <c r="J111" s="179"/>
      <c r="K111" s="179"/>
      <c r="L111" s="179"/>
      <c r="M111" s="179"/>
      <c r="N111" s="179"/>
      <c r="O111" s="179"/>
      <c r="P111" s="179"/>
      <c r="Q111" s="179"/>
      <c r="R111" s="179"/>
      <c r="S111" s="179"/>
      <c r="T111" s="179"/>
      <c r="U111" s="179"/>
      <c r="V111" s="156"/>
      <c r="W111" s="156"/>
      <c r="X111" s="156"/>
      <c r="Y111" s="156"/>
      <c r="Z111" s="156"/>
      <c r="AA111" s="156"/>
      <c r="AB111" s="156"/>
      <c r="AC111" s="156"/>
      <c r="AD111" s="161"/>
    </row>
    <row r="112" spans="1:30" x14ac:dyDescent="0.25">
      <c r="A112" s="51"/>
      <c r="B112" s="51" t="s">
        <v>306</v>
      </c>
      <c r="C112" s="163"/>
      <c r="D112" s="183">
        <f t="shared" ref="D112:U112" si="3">D108*D110</f>
        <v>0</v>
      </c>
      <c r="E112" s="183">
        <f t="shared" si="3"/>
        <v>0</v>
      </c>
      <c r="F112" s="183">
        <f t="shared" si="3"/>
        <v>0</v>
      </c>
      <c r="G112" s="183">
        <f t="shared" si="3"/>
        <v>0</v>
      </c>
      <c r="H112" s="183">
        <f t="shared" si="3"/>
        <v>0</v>
      </c>
      <c r="I112" s="183">
        <f t="shared" si="3"/>
        <v>0</v>
      </c>
      <c r="J112" s="183">
        <f t="shared" si="3"/>
        <v>0</v>
      </c>
      <c r="K112" s="183">
        <f t="shared" si="3"/>
        <v>0</v>
      </c>
      <c r="L112" s="183">
        <f t="shared" si="3"/>
        <v>0</v>
      </c>
      <c r="M112" s="183">
        <f t="shared" si="3"/>
        <v>0</v>
      </c>
      <c r="N112" s="183">
        <f t="shared" si="3"/>
        <v>0</v>
      </c>
      <c r="O112" s="183">
        <f t="shared" si="3"/>
        <v>0</v>
      </c>
      <c r="P112" s="183">
        <f t="shared" si="3"/>
        <v>0</v>
      </c>
      <c r="Q112" s="183">
        <f t="shared" si="3"/>
        <v>0</v>
      </c>
      <c r="R112" s="183">
        <f t="shared" si="3"/>
        <v>0</v>
      </c>
      <c r="S112" s="183">
        <f t="shared" si="3"/>
        <v>0</v>
      </c>
      <c r="T112" s="183">
        <f t="shared" si="3"/>
        <v>0</v>
      </c>
      <c r="U112" s="183">
        <f t="shared" si="3"/>
        <v>0</v>
      </c>
      <c r="V112" s="156"/>
      <c r="W112" s="156"/>
      <c r="X112" s="156"/>
      <c r="Y112" s="156"/>
      <c r="Z112" s="156"/>
      <c r="AA112" s="156"/>
      <c r="AB112" s="156"/>
      <c r="AC112" s="156"/>
      <c r="AD112" s="161"/>
    </row>
    <row r="113" spans="1:30" x14ac:dyDescent="0.25">
      <c r="A113" s="51"/>
      <c r="B113" s="51"/>
      <c r="C113" s="163"/>
      <c r="D113" s="179"/>
      <c r="E113" s="179"/>
      <c r="F113" s="179"/>
      <c r="G113" s="179"/>
      <c r="H113" s="179"/>
      <c r="I113" s="179"/>
      <c r="J113" s="179"/>
      <c r="K113" s="179"/>
      <c r="L113" s="179"/>
      <c r="M113" s="179"/>
      <c r="N113" s="179"/>
      <c r="O113" s="179"/>
      <c r="P113" s="179"/>
      <c r="Q113" s="179"/>
      <c r="R113" s="179"/>
      <c r="S113" s="179"/>
      <c r="T113" s="179"/>
      <c r="U113" s="179"/>
      <c r="V113" s="156"/>
      <c r="W113" s="156"/>
      <c r="X113" s="156"/>
      <c r="Y113" s="156"/>
      <c r="Z113" s="156"/>
      <c r="AA113" s="156"/>
      <c r="AB113" s="156"/>
      <c r="AC113" s="156"/>
      <c r="AD113" s="161"/>
    </row>
    <row r="114" spans="1:30" ht="5.25" customHeight="1" x14ac:dyDescent="0.25">
      <c r="A114" s="187"/>
      <c r="B114" s="187"/>
      <c r="C114" s="163"/>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row>
    <row r="115" spans="1:30" x14ac:dyDescent="0.25">
      <c r="C115" s="188"/>
    </row>
    <row r="116" spans="1:30" x14ac:dyDescent="0.25">
      <c r="C116" s="188"/>
    </row>
    <row r="117" spans="1:30" x14ac:dyDescent="0.25">
      <c r="C117" s="188"/>
    </row>
    <row r="118" spans="1:30" x14ac:dyDescent="0.25">
      <c r="C118" s="188"/>
    </row>
    <row r="119" spans="1:30" x14ac:dyDescent="0.25">
      <c r="C119" s="188"/>
    </row>
    <row r="120" spans="1:30" x14ac:dyDescent="0.25">
      <c r="C120" s="188"/>
    </row>
    <row r="121" spans="1:30" x14ac:dyDescent="0.25">
      <c r="C121" s="188"/>
    </row>
    <row r="122" spans="1:30" x14ac:dyDescent="0.25">
      <c r="C122" s="188"/>
    </row>
    <row r="123" spans="1:30" x14ac:dyDescent="0.25">
      <c r="C123" s="188"/>
    </row>
    <row r="124" spans="1:30" x14ac:dyDescent="0.25">
      <c r="C124" s="188"/>
    </row>
    <row r="125" spans="1:30" x14ac:dyDescent="0.25">
      <c r="C125" s="188"/>
    </row>
    <row r="126" spans="1:30" x14ac:dyDescent="0.25">
      <c r="C126" s="188"/>
    </row>
    <row r="127" spans="1:30" x14ac:dyDescent="0.25">
      <c r="C127" s="188"/>
    </row>
    <row r="128" spans="1:30" x14ac:dyDescent="0.25">
      <c r="C128" s="188"/>
    </row>
    <row r="129" spans="3:3" x14ac:dyDescent="0.25">
      <c r="C129" s="188"/>
    </row>
    <row r="130" spans="3:3" x14ac:dyDescent="0.25">
      <c r="C130" s="188"/>
    </row>
    <row r="131" spans="3:3" x14ac:dyDescent="0.25">
      <c r="C131" s="188"/>
    </row>
    <row r="132" spans="3:3" x14ac:dyDescent="0.25">
      <c r="C132" s="188"/>
    </row>
    <row r="133" spans="3:3" x14ac:dyDescent="0.25">
      <c r="C133" s="188"/>
    </row>
    <row r="134" spans="3:3" x14ac:dyDescent="0.25">
      <c r="C134" s="188"/>
    </row>
    <row r="135" spans="3:3" x14ac:dyDescent="0.25">
      <c r="C135" s="188"/>
    </row>
    <row r="136" spans="3:3" x14ac:dyDescent="0.25">
      <c r="C136" s="188"/>
    </row>
    <row r="137" spans="3:3" x14ac:dyDescent="0.25">
      <c r="C137" s="188"/>
    </row>
    <row r="138" spans="3:3" x14ac:dyDescent="0.25">
      <c r="C138" s="188"/>
    </row>
    <row r="139" spans="3:3" x14ac:dyDescent="0.25">
      <c r="C139" s="188"/>
    </row>
  </sheetData>
  <sheetProtection algorithmName="SHA-512" hashValue="xOuAczJzghpsJz2sQpeu6O7/SlSUjTrWwf3bFKMB1jJvLIB17tCXM+L2/XfpRwGvoVcomLHM9nnr/8pcqyY0Rg==" saltValue="B7zjs0guzADmZh9zGFCulA==" spinCount="100000" sheet="1" selectLockedCells="1"/>
  <mergeCells count="7">
    <mergeCell ref="A7:B7"/>
    <mergeCell ref="A94:B94"/>
    <mergeCell ref="A108:B108"/>
    <mergeCell ref="A3:G3"/>
    <mergeCell ref="A4:U4"/>
    <mergeCell ref="D7:L7"/>
    <mergeCell ref="A88:B88"/>
  </mergeCells>
  <pageMargins left="0.7" right="0.7" top="0.25" bottom="0.25" header="0" footer="0"/>
  <pageSetup scale="1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AL152"/>
  <sheetViews>
    <sheetView zoomScale="60" zoomScaleNormal="60" workbookViewId="0">
      <selection activeCell="AD108" sqref="AD108"/>
    </sheetView>
  </sheetViews>
  <sheetFormatPr defaultColWidth="9.140625" defaultRowHeight="15" x14ac:dyDescent="0.25"/>
  <cols>
    <col min="1" max="1" width="24" style="65" customWidth="1"/>
    <col min="2" max="2" width="43.140625" style="65" customWidth="1"/>
    <col min="3" max="3" width="1.140625" style="122" customWidth="1"/>
    <col min="4" max="12" width="15.7109375" style="65" customWidth="1"/>
    <col min="13" max="13" width="13.85546875" style="65" bestFit="1" customWidth="1"/>
    <col min="14" max="17" width="15.7109375" style="65" customWidth="1"/>
    <col min="18" max="25" width="15.7109375" style="65" hidden="1" customWidth="1"/>
    <col min="26" max="26" width="13.85546875" style="65" hidden="1" customWidth="1"/>
    <col min="27" max="28" width="15.7109375" style="65" hidden="1" customWidth="1"/>
    <col min="29" max="29" width="13.85546875" style="65" hidden="1" customWidth="1"/>
    <col min="30" max="30" width="1.28515625" style="65" customWidth="1"/>
    <col min="31" max="32" width="9.140625" style="65"/>
    <col min="33" max="33" width="13.42578125" style="65" hidden="1" customWidth="1"/>
    <col min="34" max="35" width="0" style="65" hidden="1" customWidth="1"/>
    <col min="36" max="36" width="10.85546875" style="65" hidden="1" customWidth="1"/>
    <col min="37" max="38" width="0" style="65" hidden="1" customWidth="1"/>
    <col min="39" max="16384" width="9.140625" style="65"/>
  </cols>
  <sheetData>
    <row r="1" spans="1:30" ht="26.25" x14ac:dyDescent="0.25">
      <c r="A1" s="67" t="s">
        <v>1773</v>
      </c>
      <c r="C1" s="65"/>
    </row>
    <row r="2" spans="1:30" ht="6.75" customHeight="1" x14ac:dyDescent="0.25">
      <c r="A2" s="68"/>
      <c r="B2" s="68"/>
      <c r="C2" s="69"/>
      <c r="D2" s="68"/>
      <c r="E2" s="68"/>
      <c r="F2" s="68"/>
      <c r="G2" s="68"/>
      <c r="H2" s="68"/>
      <c r="I2" s="68"/>
      <c r="J2" s="68"/>
      <c r="K2" s="68"/>
      <c r="L2" s="68"/>
      <c r="M2" s="68"/>
      <c r="N2" s="68"/>
      <c r="O2" s="68"/>
      <c r="P2" s="68"/>
      <c r="Q2" s="68"/>
      <c r="R2" s="68"/>
      <c r="S2" s="68"/>
      <c r="T2" s="68"/>
      <c r="U2" s="68"/>
      <c r="AD2" s="68"/>
    </row>
    <row r="3" spans="1:30" s="70" customFormat="1" ht="20.25" customHeight="1" thickBot="1" x14ac:dyDescent="0.3">
      <c r="A3" s="301" t="str">
        <f>'Funding Request'!C4 &amp; " " &amp; 'Funding Request'!C5</f>
        <v xml:space="preserve"> </v>
      </c>
      <c r="B3" s="301"/>
      <c r="C3" s="301"/>
      <c r="D3" s="301"/>
      <c r="E3" s="301"/>
      <c r="F3" s="301"/>
      <c r="G3" s="301"/>
      <c r="J3" s="71"/>
      <c r="K3" s="72"/>
      <c r="L3" s="72"/>
      <c r="M3" s="72"/>
      <c r="N3" s="73"/>
      <c r="O3" s="73"/>
      <c r="P3" s="73"/>
      <c r="Q3" s="73"/>
      <c r="R3" s="73"/>
      <c r="S3" s="73"/>
      <c r="T3" s="73"/>
      <c r="U3" s="73"/>
      <c r="V3" s="73"/>
      <c r="W3" s="73"/>
      <c r="X3" s="73"/>
      <c r="Y3" s="73"/>
      <c r="Z3" s="73"/>
      <c r="AA3" s="73"/>
      <c r="AB3" s="73"/>
      <c r="AC3" s="73"/>
      <c r="AD3" s="74"/>
    </row>
    <row r="4" spans="1:30" s="70" customFormat="1" ht="18.75" customHeight="1" thickBot="1" x14ac:dyDescent="0.3">
      <c r="A4" s="75" t="s">
        <v>339</v>
      </c>
      <c r="B4" s="76"/>
      <c r="C4" s="77"/>
      <c r="D4" s="76"/>
      <c r="E4" s="76"/>
      <c r="F4" s="308"/>
      <c r="G4" s="308"/>
      <c r="H4" s="308"/>
      <c r="I4" s="308"/>
      <c r="J4" s="308"/>
      <c r="K4" s="78"/>
      <c r="L4" s="309"/>
      <c r="M4" s="310"/>
      <c r="AD4" s="79"/>
    </row>
    <row r="5" spans="1:30" ht="5.25" customHeight="1" x14ac:dyDescent="0.25">
      <c r="A5" s="68"/>
      <c r="B5" s="68"/>
      <c r="C5" s="69"/>
      <c r="D5" s="68"/>
      <c r="E5" s="68"/>
      <c r="F5" s="68"/>
      <c r="G5" s="68"/>
      <c r="H5" s="68"/>
      <c r="I5" s="68"/>
      <c r="J5" s="68"/>
      <c r="K5" s="68"/>
      <c r="L5" s="68"/>
      <c r="M5" s="68"/>
      <c r="N5" s="68"/>
      <c r="O5" s="68"/>
      <c r="P5" s="68"/>
      <c r="Q5" s="68"/>
      <c r="R5" s="68"/>
      <c r="S5" s="68"/>
      <c r="T5" s="68"/>
      <c r="U5" s="68"/>
      <c r="AD5" s="68"/>
    </row>
    <row r="6" spans="1:30" ht="20.25" customHeight="1" x14ac:dyDescent="0.25">
      <c r="A6" s="71" t="s">
        <v>299</v>
      </c>
      <c r="C6" s="69"/>
      <c r="AD6" s="68"/>
    </row>
    <row r="7" spans="1:30" ht="18.75" customHeight="1" x14ac:dyDescent="0.3">
      <c r="A7" s="298" t="s">
        <v>1743</v>
      </c>
      <c r="B7" s="299"/>
      <c r="C7" s="69"/>
      <c r="D7" s="311" t="s">
        <v>824</v>
      </c>
      <c r="E7" s="311"/>
      <c r="F7" s="311"/>
      <c r="G7" s="311"/>
      <c r="H7" s="311"/>
      <c r="I7" s="311"/>
      <c r="J7" s="311"/>
      <c r="K7" s="311"/>
      <c r="L7" s="311"/>
      <c r="M7" s="311"/>
      <c r="AD7" s="68"/>
    </row>
    <row r="8" spans="1:30" x14ac:dyDescent="0.25">
      <c r="A8" s="80" t="s">
        <v>320</v>
      </c>
      <c r="B8" s="80" t="s">
        <v>794</v>
      </c>
      <c r="C8" s="69"/>
      <c r="D8" s="81">
        <v>10</v>
      </c>
      <c r="E8" s="82" t="s">
        <v>1662</v>
      </c>
      <c r="F8" s="82" t="s">
        <v>321</v>
      </c>
      <c r="G8" s="82" t="s">
        <v>322</v>
      </c>
      <c r="H8" s="82" t="s">
        <v>323</v>
      </c>
      <c r="I8" s="81">
        <v>11</v>
      </c>
      <c r="J8" s="82" t="s">
        <v>1657</v>
      </c>
      <c r="K8" s="82" t="s">
        <v>324</v>
      </c>
      <c r="L8" s="82" t="s">
        <v>325</v>
      </c>
      <c r="M8" s="82" t="s">
        <v>326</v>
      </c>
      <c r="N8" s="65" t="s">
        <v>327</v>
      </c>
      <c r="O8" s="65" t="s">
        <v>328</v>
      </c>
      <c r="P8" s="65" t="s">
        <v>329</v>
      </c>
      <c r="Q8" s="65" t="s">
        <v>330</v>
      </c>
      <c r="R8" s="65" t="s">
        <v>327</v>
      </c>
      <c r="S8" s="65" t="s">
        <v>328</v>
      </c>
      <c r="T8" s="65" t="s">
        <v>329</v>
      </c>
      <c r="U8" s="65" t="s">
        <v>330</v>
      </c>
      <c r="V8" s="65" t="s">
        <v>331</v>
      </c>
      <c r="W8" s="65" t="s">
        <v>332</v>
      </c>
      <c r="X8" s="65" t="s">
        <v>333</v>
      </c>
      <c r="Y8" s="65" t="s">
        <v>334</v>
      </c>
      <c r="Z8" s="65" t="s">
        <v>335</v>
      </c>
      <c r="AA8" s="65" t="s">
        <v>336</v>
      </c>
      <c r="AB8" s="65" t="s">
        <v>337</v>
      </c>
      <c r="AC8" s="65" t="s">
        <v>338</v>
      </c>
      <c r="AD8" s="68"/>
    </row>
    <row r="9" spans="1:30" x14ac:dyDescent="0.25">
      <c r="A9" s="80">
        <v>101</v>
      </c>
      <c r="B9" s="83" t="s">
        <v>709</v>
      </c>
      <c r="C9" s="69"/>
      <c r="D9" s="38"/>
      <c r="E9" s="38"/>
      <c r="F9" s="38"/>
      <c r="G9" s="38"/>
      <c r="H9" s="38"/>
      <c r="I9" s="38"/>
      <c r="J9" s="38"/>
      <c r="K9" s="38"/>
      <c r="L9" s="38"/>
      <c r="M9" s="38"/>
      <c r="N9" s="84"/>
      <c r="O9" s="84"/>
      <c r="P9" s="84"/>
      <c r="Q9" s="84"/>
      <c r="R9" s="84"/>
      <c r="S9" s="84"/>
      <c r="T9" s="84"/>
      <c r="U9" s="84"/>
      <c r="AD9" s="68"/>
    </row>
    <row r="10" spans="1:30" x14ac:dyDescent="0.25">
      <c r="A10" s="80">
        <v>102</v>
      </c>
      <c r="B10" s="83" t="s">
        <v>710</v>
      </c>
      <c r="C10" s="69"/>
      <c r="D10" s="38"/>
      <c r="E10" s="38"/>
      <c r="F10" s="38"/>
      <c r="G10" s="38"/>
      <c r="H10" s="38"/>
      <c r="I10" s="38"/>
      <c r="J10" s="38"/>
      <c r="K10" s="38"/>
      <c r="L10" s="38"/>
      <c r="M10" s="38"/>
      <c r="N10" s="84"/>
      <c r="O10" s="84"/>
      <c r="P10" s="84"/>
      <c r="Q10" s="84"/>
      <c r="R10" s="84"/>
      <c r="S10" s="84"/>
      <c r="T10" s="84"/>
      <c r="U10" s="84"/>
      <c r="AD10" s="68"/>
    </row>
    <row r="11" spans="1:30" x14ac:dyDescent="0.25">
      <c r="A11" s="80">
        <v>104</v>
      </c>
      <c r="B11" s="83" t="s">
        <v>711</v>
      </c>
      <c r="C11" s="69"/>
      <c r="D11" s="38"/>
      <c r="E11" s="38"/>
      <c r="F11" s="38"/>
      <c r="G11" s="38"/>
      <c r="H11" s="38"/>
      <c r="I11" s="38"/>
      <c r="J11" s="38"/>
      <c r="K11" s="38"/>
      <c r="L11" s="38"/>
      <c r="M11" s="38"/>
      <c r="N11" s="84"/>
      <c r="O11" s="84"/>
      <c r="P11" s="84"/>
      <c r="Q11" s="84"/>
      <c r="R11" s="84"/>
      <c r="S11" s="84"/>
      <c r="T11" s="84"/>
      <c r="U11" s="84"/>
      <c r="AD11" s="68"/>
    </row>
    <row r="12" spans="1:30" x14ac:dyDescent="0.25">
      <c r="A12" s="80">
        <v>105</v>
      </c>
      <c r="B12" s="83" t="s">
        <v>712</v>
      </c>
      <c r="C12" s="69"/>
      <c r="D12" s="38"/>
      <c r="E12" s="38"/>
      <c r="F12" s="38"/>
      <c r="G12" s="38"/>
      <c r="H12" s="38"/>
      <c r="I12" s="38"/>
      <c r="J12" s="38"/>
      <c r="K12" s="38"/>
      <c r="L12" s="38"/>
      <c r="M12" s="38"/>
      <c r="N12" s="84"/>
      <c r="O12" s="84"/>
      <c r="P12" s="84"/>
      <c r="Q12" s="84"/>
      <c r="R12" s="84"/>
      <c r="S12" s="84"/>
      <c r="T12" s="84"/>
      <c r="U12" s="84"/>
      <c r="AD12" s="68"/>
    </row>
    <row r="13" spans="1:30" x14ac:dyDescent="0.25">
      <c r="A13" s="80">
        <v>190</v>
      </c>
      <c r="B13" s="83" t="s">
        <v>713</v>
      </c>
      <c r="C13" s="69"/>
      <c r="D13" s="38"/>
      <c r="E13" s="38"/>
      <c r="F13" s="38"/>
      <c r="G13" s="38"/>
      <c r="H13" s="38"/>
      <c r="I13" s="38"/>
      <c r="J13" s="38"/>
      <c r="K13" s="38"/>
      <c r="L13" s="38"/>
      <c r="M13" s="38"/>
      <c r="N13" s="84"/>
      <c r="O13" s="84"/>
      <c r="P13" s="84"/>
      <c r="Q13" s="84"/>
      <c r="R13" s="84"/>
      <c r="S13" s="84"/>
      <c r="T13" s="84"/>
      <c r="U13" s="84"/>
      <c r="AD13" s="68"/>
    </row>
    <row r="14" spans="1:30" x14ac:dyDescent="0.25">
      <c r="A14" s="80">
        <v>213</v>
      </c>
      <c r="B14" s="83" t="s">
        <v>714</v>
      </c>
      <c r="C14" s="69"/>
      <c r="D14" s="38"/>
      <c r="E14" s="38"/>
      <c r="F14" s="38"/>
      <c r="G14" s="38"/>
      <c r="H14" s="38"/>
      <c r="I14" s="38"/>
      <c r="J14" s="38"/>
      <c r="K14" s="38"/>
      <c r="L14" s="38"/>
      <c r="M14" s="38"/>
      <c r="N14" s="84"/>
      <c r="O14" s="84"/>
      <c r="P14" s="84"/>
      <c r="Q14" s="84"/>
      <c r="R14" s="84"/>
      <c r="S14" s="84"/>
      <c r="T14" s="84"/>
      <c r="U14" s="84"/>
      <c r="AD14" s="68"/>
    </row>
    <row r="15" spans="1:30" x14ac:dyDescent="0.25">
      <c r="A15" s="80">
        <v>215</v>
      </c>
      <c r="B15" s="83" t="s">
        <v>715</v>
      </c>
      <c r="C15" s="69"/>
      <c r="D15" s="38"/>
      <c r="E15" s="38"/>
      <c r="F15" s="38"/>
      <c r="G15" s="38"/>
      <c r="H15" s="38"/>
      <c r="I15" s="38"/>
      <c r="J15" s="38"/>
      <c r="K15" s="38"/>
      <c r="L15" s="38"/>
      <c r="M15" s="38"/>
      <c r="N15" s="84"/>
      <c r="O15" s="84"/>
      <c r="P15" s="84"/>
      <c r="Q15" s="84"/>
      <c r="R15" s="84"/>
      <c r="S15" s="84"/>
      <c r="T15" s="84"/>
      <c r="U15" s="84"/>
      <c r="AD15" s="68"/>
    </row>
    <row r="16" spans="1:30" x14ac:dyDescent="0.25">
      <c r="A16" s="80">
        <v>218</v>
      </c>
      <c r="B16" s="83" t="s">
        <v>716</v>
      </c>
      <c r="C16" s="69"/>
      <c r="D16" s="38"/>
      <c r="E16" s="38"/>
      <c r="F16" s="38"/>
      <c r="G16" s="38"/>
      <c r="H16" s="38"/>
      <c r="I16" s="38"/>
      <c r="J16" s="38"/>
      <c r="K16" s="38"/>
      <c r="L16" s="38"/>
      <c r="M16" s="38"/>
      <c r="N16" s="84"/>
      <c r="O16" s="84"/>
      <c r="P16" s="84"/>
      <c r="Q16" s="84"/>
      <c r="R16" s="84"/>
      <c r="S16" s="84"/>
      <c r="T16" s="84"/>
      <c r="U16" s="84"/>
      <c r="AD16" s="68"/>
    </row>
    <row r="17" spans="1:30" x14ac:dyDescent="0.25">
      <c r="A17" s="80">
        <v>220</v>
      </c>
      <c r="B17" s="83" t="s">
        <v>717</v>
      </c>
      <c r="C17" s="69"/>
      <c r="D17" s="38"/>
      <c r="E17" s="38"/>
      <c r="F17" s="38"/>
      <c r="G17" s="38"/>
      <c r="H17" s="38"/>
      <c r="I17" s="38"/>
      <c r="J17" s="38"/>
      <c r="K17" s="38"/>
      <c r="L17" s="38"/>
      <c r="M17" s="38"/>
      <c r="N17" s="84"/>
      <c r="O17" s="84"/>
      <c r="P17" s="84"/>
      <c r="Q17" s="84"/>
      <c r="R17" s="84"/>
      <c r="S17" s="84"/>
      <c r="T17" s="84"/>
      <c r="U17" s="84"/>
      <c r="AD17" s="68"/>
    </row>
    <row r="18" spans="1:30" x14ac:dyDescent="0.25">
      <c r="A18" s="80">
        <v>221</v>
      </c>
      <c r="B18" s="83" t="s">
        <v>718</v>
      </c>
      <c r="C18" s="69"/>
      <c r="D18" s="38"/>
      <c r="E18" s="38"/>
      <c r="F18" s="38"/>
      <c r="G18" s="38"/>
      <c r="H18" s="38"/>
      <c r="I18" s="38"/>
      <c r="J18" s="38"/>
      <c r="K18" s="38"/>
      <c r="L18" s="38"/>
      <c r="M18" s="38"/>
      <c r="N18" s="84"/>
      <c r="O18" s="84"/>
      <c r="P18" s="84"/>
      <c r="Q18" s="84"/>
      <c r="R18" s="84"/>
      <c r="S18" s="84"/>
      <c r="T18" s="84"/>
      <c r="U18" s="84"/>
      <c r="AD18" s="68"/>
    </row>
    <row r="19" spans="1:30" x14ac:dyDescent="0.25">
      <c r="A19" s="80">
        <v>222</v>
      </c>
      <c r="B19" s="83" t="s">
        <v>719</v>
      </c>
      <c r="C19" s="69"/>
      <c r="D19" s="38"/>
      <c r="E19" s="38"/>
      <c r="F19" s="38"/>
      <c r="G19" s="38"/>
      <c r="H19" s="38"/>
      <c r="I19" s="38"/>
      <c r="J19" s="38"/>
      <c r="K19" s="38"/>
      <c r="L19" s="38"/>
      <c r="M19" s="38"/>
      <c r="N19" s="84"/>
      <c r="O19" s="84"/>
      <c r="P19" s="84"/>
      <c r="Q19" s="84"/>
      <c r="R19" s="84"/>
      <c r="S19" s="84"/>
      <c r="T19" s="84"/>
      <c r="U19" s="84"/>
      <c r="AD19" s="68"/>
    </row>
    <row r="20" spans="1:30" x14ac:dyDescent="0.25">
      <c r="A20" s="80">
        <v>224</v>
      </c>
      <c r="B20" s="83" t="s">
        <v>720</v>
      </c>
      <c r="C20" s="69"/>
      <c r="D20" s="38"/>
      <c r="E20" s="38"/>
      <c r="F20" s="38"/>
      <c r="G20" s="38"/>
      <c r="H20" s="38"/>
      <c r="I20" s="38"/>
      <c r="J20" s="38"/>
      <c r="K20" s="38"/>
      <c r="L20" s="38"/>
      <c r="M20" s="38"/>
      <c r="N20" s="84"/>
      <c r="O20" s="84"/>
      <c r="P20" s="84"/>
      <c r="Q20" s="84"/>
      <c r="R20" s="84"/>
      <c r="S20" s="84"/>
      <c r="T20" s="84"/>
      <c r="U20" s="84"/>
      <c r="AD20" s="68"/>
    </row>
    <row r="21" spans="1:30" x14ac:dyDescent="0.25">
      <c r="A21" s="80">
        <v>225</v>
      </c>
      <c r="B21" s="83" t="s">
        <v>721</v>
      </c>
      <c r="C21" s="69"/>
      <c r="D21" s="38"/>
      <c r="E21" s="38"/>
      <c r="F21" s="38"/>
      <c r="G21" s="38"/>
      <c r="H21" s="38"/>
      <c r="I21" s="38"/>
      <c r="J21" s="38"/>
      <c r="K21" s="38"/>
      <c r="L21" s="38"/>
      <c r="M21" s="38"/>
      <c r="N21" s="84"/>
      <c r="O21" s="84"/>
      <c r="P21" s="84"/>
      <c r="Q21" s="84"/>
      <c r="R21" s="84"/>
      <c r="S21" s="84"/>
      <c r="T21" s="84"/>
      <c r="U21" s="84"/>
      <c r="AD21" s="68"/>
    </row>
    <row r="22" spans="1:30" x14ac:dyDescent="0.25">
      <c r="A22" s="80">
        <v>227</v>
      </c>
      <c r="B22" s="83" t="s">
        <v>722</v>
      </c>
      <c r="C22" s="69"/>
      <c r="D22" s="38"/>
      <c r="E22" s="38"/>
      <c r="F22" s="38"/>
      <c r="G22" s="38"/>
      <c r="H22" s="38"/>
      <c r="I22" s="38"/>
      <c r="J22" s="38"/>
      <c r="K22" s="38"/>
      <c r="L22" s="38"/>
      <c r="M22" s="38"/>
      <c r="N22" s="84"/>
      <c r="O22" s="84"/>
      <c r="P22" s="84"/>
      <c r="Q22" s="84"/>
      <c r="R22" s="84"/>
      <c r="S22" s="84"/>
      <c r="T22" s="84"/>
      <c r="U22" s="84"/>
      <c r="AD22" s="68"/>
    </row>
    <row r="23" spans="1:30" x14ac:dyDescent="0.25">
      <c r="A23" s="80">
        <v>228</v>
      </c>
      <c r="B23" s="83" t="s">
        <v>723</v>
      </c>
      <c r="C23" s="69"/>
      <c r="D23" s="38"/>
      <c r="E23" s="38"/>
      <c r="F23" s="38"/>
      <c r="G23" s="38"/>
      <c r="H23" s="38"/>
      <c r="I23" s="38"/>
      <c r="J23" s="38"/>
      <c r="K23" s="38"/>
      <c r="L23" s="38"/>
      <c r="M23" s="38"/>
      <c r="N23" s="84"/>
      <c r="O23" s="84"/>
      <c r="P23" s="84"/>
      <c r="Q23" s="84"/>
      <c r="R23" s="84"/>
      <c r="S23" s="84"/>
      <c r="T23" s="84"/>
      <c r="U23" s="84"/>
      <c r="AD23" s="68"/>
    </row>
    <row r="24" spans="1:30" x14ac:dyDescent="0.25">
      <c r="A24" s="80">
        <v>230</v>
      </c>
      <c r="B24" s="83" t="s">
        <v>724</v>
      </c>
      <c r="C24" s="69"/>
      <c r="D24" s="38"/>
      <c r="E24" s="38"/>
      <c r="F24" s="38"/>
      <c r="G24" s="38"/>
      <c r="H24" s="38"/>
      <c r="I24" s="38"/>
      <c r="J24" s="38"/>
      <c r="K24" s="38"/>
      <c r="L24" s="38"/>
      <c r="M24" s="38"/>
      <c r="N24" s="84"/>
      <c r="O24" s="84"/>
      <c r="P24" s="84"/>
      <c r="Q24" s="84"/>
      <c r="R24" s="84"/>
      <c r="S24" s="84"/>
      <c r="T24" s="84"/>
      <c r="U24" s="84"/>
      <c r="AD24" s="68"/>
    </row>
    <row r="25" spans="1:30" x14ac:dyDescent="0.25">
      <c r="A25" s="80">
        <v>232</v>
      </c>
      <c r="B25" s="83" t="s">
        <v>725</v>
      </c>
      <c r="C25" s="69"/>
      <c r="D25" s="38"/>
      <c r="E25" s="38"/>
      <c r="F25" s="38"/>
      <c r="G25" s="38"/>
      <c r="H25" s="38"/>
      <c r="I25" s="38"/>
      <c r="J25" s="38"/>
      <c r="K25" s="38"/>
      <c r="L25" s="38"/>
      <c r="M25" s="38"/>
      <c r="N25" s="84"/>
      <c r="O25" s="84"/>
      <c r="P25" s="84"/>
      <c r="Q25" s="84"/>
      <c r="R25" s="84"/>
      <c r="S25" s="84"/>
      <c r="T25" s="84"/>
      <c r="U25" s="84"/>
      <c r="AD25" s="68"/>
    </row>
    <row r="26" spans="1:30" x14ac:dyDescent="0.25">
      <c r="A26" s="80">
        <v>236</v>
      </c>
      <c r="B26" s="83" t="s">
        <v>726</v>
      </c>
      <c r="C26" s="69"/>
      <c r="D26" s="38"/>
      <c r="E26" s="38"/>
      <c r="F26" s="38"/>
      <c r="G26" s="38"/>
      <c r="H26" s="38"/>
      <c r="I26" s="38"/>
      <c r="J26" s="38"/>
      <c r="K26" s="38"/>
      <c r="L26" s="38"/>
      <c r="M26" s="38"/>
      <c r="N26" s="84"/>
      <c r="O26" s="84"/>
      <c r="P26" s="84"/>
      <c r="Q26" s="84"/>
      <c r="R26" s="84"/>
      <c r="S26" s="84"/>
      <c r="T26" s="84"/>
      <c r="U26" s="84"/>
      <c r="AD26" s="68"/>
    </row>
    <row r="27" spans="1:30" x14ac:dyDescent="0.25">
      <c r="A27" s="80">
        <v>237</v>
      </c>
      <c r="B27" s="83" t="s">
        <v>727</v>
      </c>
      <c r="C27" s="69"/>
      <c r="D27" s="38"/>
      <c r="E27" s="38"/>
      <c r="F27" s="38"/>
      <c r="G27" s="38"/>
      <c r="H27" s="38"/>
      <c r="I27" s="38"/>
      <c r="J27" s="38"/>
      <c r="K27" s="38"/>
      <c r="L27" s="38"/>
      <c r="M27" s="38"/>
      <c r="N27" s="84"/>
      <c r="O27" s="84"/>
      <c r="P27" s="84"/>
      <c r="Q27" s="84"/>
      <c r="R27" s="84"/>
      <c r="S27" s="84"/>
      <c r="T27" s="84"/>
      <c r="U27" s="84"/>
      <c r="AD27" s="68"/>
    </row>
    <row r="28" spans="1:30" x14ac:dyDescent="0.25">
      <c r="A28" s="80">
        <v>238</v>
      </c>
      <c r="B28" s="83" t="s">
        <v>728</v>
      </c>
      <c r="C28" s="69"/>
      <c r="D28" s="38"/>
      <c r="E28" s="38"/>
      <c r="F28" s="38"/>
      <c r="G28" s="38"/>
      <c r="H28" s="38"/>
      <c r="I28" s="38"/>
      <c r="J28" s="38"/>
      <c r="K28" s="38"/>
      <c r="L28" s="38"/>
      <c r="M28" s="38"/>
      <c r="N28" s="84"/>
      <c r="O28" s="84"/>
      <c r="P28" s="84"/>
      <c r="Q28" s="84"/>
      <c r="R28" s="84"/>
      <c r="S28" s="84"/>
      <c r="T28" s="84"/>
      <c r="U28" s="84"/>
      <c r="AD28" s="68"/>
    </row>
    <row r="29" spans="1:30" x14ac:dyDescent="0.25">
      <c r="A29" s="80">
        <v>243</v>
      </c>
      <c r="B29" s="83" t="s">
        <v>729</v>
      </c>
      <c r="C29" s="69"/>
      <c r="D29" s="38"/>
      <c r="E29" s="38"/>
      <c r="F29" s="38"/>
      <c r="G29" s="38"/>
      <c r="H29" s="38"/>
      <c r="I29" s="38"/>
      <c r="J29" s="38"/>
      <c r="K29" s="38"/>
      <c r="L29" s="38"/>
      <c r="M29" s="38"/>
      <c r="N29" s="84"/>
      <c r="O29" s="84"/>
      <c r="P29" s="84"/>
      <c r="Q29" s="84"/>
      <c r="R29" s="84"/>
      <c r="S29" s="84"/>
      <c r="T29" s="84"/>
      <c r="U29" s="84"/>
      <c r="AD29" s="68"/>
    </row>
    <row r="30" spans="1:30" x14ac:dyDescent="0.25">
      <c r="A30" s="80">
        <v>255</v>
      </c>
      <c r="B30" s="83" t="s">
        <v>730</v>
      </c>
      <c r="C30" s="69"/>
      <c r="D30" s="38"/>
      <c r="E30" s="38"/>
      <c r="F30" s="38"/>
      <c r="G30" s="38"/>
      <c r="H30" s="38"/>
      <c r="I30" s="38"/>
      <c r="J30" s="38"/>
      <c r="K30" s="38"/>
      <c r="L30" s="38"/>
      <c r="M30" s="38"/>
      <c r="N30" s="84"/>
      <c r="O30" s="84"/>
      <c r="P30" s="84"/>
      <c r="Q30" s="84"/>
      <c r="R30" s="84"/>
      <c r="S30" s="84"/>
      <c r="T30" s="84"/>
      <c r="U30" s="84"/>
      <c r="AD30" s="68"/>
    </row>
    <row r="31" spans="1:30" x14ac:dyDescent="0.25">
      <c r="A31" s="80">
        <v>257</v>
      </c>
      <c r="B31" s="83" t="s">
        <v>731</v>
      </c>
      <c r="C31" s="69"/>
      <c r="D31" s="38"/>
      <c r="E31" s="38"/>
      <c r="F31" s="38"/>
      <c r="G31" s="38"/>
      <c r="H31" s="38"/>
      <c r="I31" s="38"/>
      <c r="J31" s="38"/>
      <c r="K31" s="38"/>
      <c r="L31" s="38"/>
      <c r="M31" s="38"/>
      <c r="N31" s="84"/>
      <c r="O31" s="84"/>
      <c r="P31" s="84"/>
      <c r="Q31" s="84"/>
      <c r="R31" s="84"/>
      <c r="S31" s="84"/>
      <c r="T31" s="84"/>
      <c r="U31" s="84"/>
      <c r="AD31" s="68"/>
    </row>
    <row r="32" spans="1:30" x14ac:dyDescent="0.25">
      <c r="A32" s="80">
        <v>260</v>
      </c>
      <c r="B32" s="83" t="s">
        <v>732</v>
      </c>
      <c r="C32" s="69"/>
      <c r="D32" s="38"/>
      <c r="E32" s="38"/>
      <c r="F32" s="38"/>
      <c r="G32" s="38"/>
      <c r="H32" s="38"/>
      <c r="I32" s="38"/>
      <c r="J32" s="38"/>
      <c r="K32" s="38"/>
      <c r="L32" s="38"/>
      <c r="M32" s="38"/>
      <c r="N32" s="84"/>
      <c r="O32" s="84"/>
      <c r="P32" s="84"/>
      <c r="Q32" s="84"/>
      <c r="R32" s="84"/>
      <c r="S32" s="84"/>
      <c r="T32" s="84"/>
      <c r="U32" s="84"/>
      <c r="AD32" s="68"/>
    </row>
    <row r="33" spans="1:30" x14ac:dyDescent="0.25">
      <c r="A33" s="80">
        <v>261</v>
      </c>
      <c r="B33" s="83" t="s">
        <v>733</v>
      </c>
      <c r="C33" s="69"/>
      <c r="D33" s="38"/>
      <c r="E33" s="38"/>
      <c r="F33" s="38"/>
      <c r="G33" s="38"/>
      <c r="H33" s="38"/>
      <c r="I33" s="38"/>
      <c r="J33" s="38"/>
      <c r="K33" s="38"/>
      <c r="L33" s="38"/>
      <c r="M33" s="38"/>
      <c r="N33" s="84"/>
      <c r="O33" s="84"/>
      <c r="P33" s="84"/>
      <c r="Q33" s="84"/>
      <c r="R33" s="84"/>
      <c r="S33" s="84"/>
      <c r="T33" s="84"/>
      <c r="U33" s="84"/>
      <c r="AD33" s="68"/>
    </row>
    <row r="34" spans="1:30" x14ac:dyDescent="0.25">
      <c r="A34" s="80">
        <v>262</v>
      </c>
      <c r="B34" s="83" t="s">
        <v>734</v>
      </c>
      <c r="C34" s="69"/>
      <c r="D34" s="38"/>
      <c r="E34" s="38"/>
      <c r="F34" s="38"/>
      <c r="G34" s="38"/>
      <c r="H34" s="38"/>
      <c r="I34" s="38"/>
      <c r="J34" s="38"/>
      <c r="K34" s="38"/>
      <c r="L34" s="38"/>
      <c r="M34" s="38"/>
      <c r="N34" s="84"/>
      <c r="O34" s="84"/>
      <c r="P34" s="84"/>
      <c r="Q34" s="84"/>
      <c r="R34" s="84"/>
      <c r="S34" s="84"/>
      <c r="T34" s="84"/>
      <c r="U34" s="84"/>
      <c r="AD34" s="68"/>
    </row>
    <row r="35" spans="1:30" x14ac:dyDescent="0.25">
      <c r="A35" s="80">
        <v>263</v>
      </c>
      <c r="B35" s="83" t="s">
        <v>735</v>
      </c>
      <c r="C35" s="69"/>
      <c r="D35" s="38"/>
      <c r="E35" s="38"/>
      <c r="F35" s="38"/>
      <c r="G35" s="38"/>
      <c r="H35" s="38"/>
      <c r="I35" s="38"/>
      <c r="J35" s="38"/>
      <c r="K35" s="38"/>
      <c r="L35" s="38"/>
      <c r="M35" s="38"/>
      <c r="N35" s="84"/>
      <c r="O35" s="84"/>
      <c r="P35" s="84"/>
      <c r="Q35" s="84"/>
      <c r="R35" s="84"/>
      <c r="S35" s="84"/>
      <c r="T35" s="84"/>
      <c r="U35" s="84"/>
      <c r="AD35" s="68"/>
    </row>
    <row r="36" spans="1:30" x14ac:dyDescent="0.25">
      <c r="A36" s="80">
        <v>265</v>
      </c>
      <c r="B36" s="83" t="s">
        <v>736</v>
      </c>
      <c r="C36" s="69"/>
      <c r="D36" s="38"/>
      <c r="E36" s="38"/>
      <c r="F36" s="38"/>
      <c r="G36" s="38"/>
      <c r="H36" s="38"/>
      <c r="I36" s="38"/>
      <c r="J36" s="38"/>
      <c r="K36" s="38"/>
      <c r="L36" s="38"/>
      <c r="M36" s="38"/>
      <c r="N36" s="84"/>
      <c r="O36" s="84"/>
      <c r="P36" s="84"/>
      <c r="Q36" s="84"/>
      <c r="R36" s="84"/>
      <c r="S36" s="84"/>
      <c r="T36" s="84"/>
      <c r="U36" s="84"/>
      <c r="AD36" s="68"/>
    </row>
    <row r="37" spans="1:30" x14ac:dyDescent="0.25">
      <c r="A37" s="80">
        <v>269</v>
      </c>
      <c r="B37" s="83" t="s">
        <v>737</v>
      </c>
      <c r="C37" s="69"/>
      <c r="D37" s="38"/>
      <c r="E37" s="38"/>
      <c r="F37" s="38"/>
      <c r="G37" s="38"/>
      <c r="H37" s="38"/>
      <c r="I37" s="38"/>
      <c r="J37" s="38"/>
      <c r="K37" s="38"/>
      <c r="L37" s="38"/>
      <c r="M37" s="38"/>
      <c r="N37" s="84"/>
      <c r="O37" s="84"/>
      <c r="P37" s="84"/>
      <c r="Q37" s="84"/>
      <c r="R37" s="84"/>
      <c r="S37" s="84"/>
      <c r="T37" s="84"/>
      <c r="U37" s="84"/>
      <c r="AD37" s="68"/>
    </row>
    <row r="38" spans="1:30" x14ac:dyDescent="0.25">
      <c r="A38" s="80">
        <v>270</v>
      </c>
      <c r="B38" s="83" t="s">
        <v>738</v>
      </c>
      <c r="C38" s="69"/>
      <c r="D38" s="38"/>
      <c r="E38" s="38"/>
      <c r="F38" s="38"/>
      <c r="G38" s="38"/>
      <c r="H38" s="38"/>
      <c r="I38" s="38"/>
      <c r="J38" s="38"/>
      <c r="K38" s="38"/>
      <c r="L38" s="38"/>
      <c r="M38" s="38"/>
      <c r="N38" s="84"/>
      <c r="O38" s="84"/>
      <c r="P38" s="84"/>
      <c r="Q38" s="84"/>
      <c r="R38" s="84"/>
      <c r="S38" s="84"/>
      <c r="T38" s="84"/>
      <c r="U38" s="84"/>
      <c r="AD38" s="68"/>
    </row>
    <row r="39" spans="1:30" x14ac:dyDescent="0.25">
      <c r="A39" s="80">
        <v>271</v>
      </c>
      <c r="B39" s="83" t="s">
        <v>739</v>
      </c>
      <c r="C39" s="69"/>
      <c r="D39" s="38"/>
      <c r="E39" s="38"/>
      <c r="F39" s="38"/>
      <c r="G39" s="38"/>
      <c r="H39" s="38"/>
      <c r="I39" s="38"/>
      <c r="J39" s="38"/>
      <c r="K39" s="38"/>
      <c r="L39" s="38"/>
      <c r="M39" s="38"/>
      <c r="N39" s="84"/>
      <c r="O39" s="84"/>
      <c r="P39" s="84"/>
      <c r="Q39" s="84"/>
      <c r="R39" s="84"/>
      <c r="S39" s="84"/>
      <c r="T39" s="84"/>
      <c r="U39" s="84"/>
      <c r="AD39" s="68"/>
    </row>
    <row r="40" spans="1:30" x14ac:dyDescent="0.25">
      <c r="A40" s="80">
        <v>272</v>
      </c>
      <c r="B40" s="83" t="s">
        <v>740</v>
      </c>
      <c r="C40" s="69"/>
      <c r="D40" s="38"/>
      <c r="E40" s="38"/>
      <c r="F40" s="38"/>
      <c r="G40" s="38"/>
      <c r="H40" s="38"/>
      <c r="I40" s="38"/>
      <c r="J40" s="38"/>
      <c r="K40" s="38"/>
      <c r="L40" s="38"/>
      <c r="M40" s="38"/>
      <c r="N40" s="84"/>
      <c r="O40" s="84"/>
      <c r="P40" s="84"/>
      <c r="Q40" s="84"/>
      <c r="R40" s="84"/>
      <c r="S40" s="84"/>
      <c r="T40" s="84"/>
      <c r="U40" s="84"/>
      <c r="AD40" s="68"/>
    </row>
    <row r="41" spans="1:30" x14ac:dyDescent="0.25">
      <c r="A41" s="80">
        <v>273</v>
      </c>
      <c r="B41" s="83" t="s">
        <v>741</v>
      </c>
      <c r="C41" s="69"/>
      <c r="D41" s="38"/>
      <c r="E41" s="38"/>
      <c r="F41" s="38"/>
      <c r="G41" s="38"/>
      <c r="H41" s="38"/>
      <c r="I41" s="38"/>
      <c r="J41" s="38"/>
      <c r="K41" s="38"/>
      <c r="L41" s="38"/>
      <c r="M41" s="38"/>
      <c r="N41" s="84"/>
      <c r="O41" s="84"/>
      <c r="P41" s="84"/>
      <c r="Q41" s="84"/>
      <c r="R41" s="84"/>
      <c r="S41" s="84"/>
      <c r="T41" s="84"/>
      <c r="U41" s="84"/>
      <c r="AD41" s="68"/>
    </row>
    <row r="42" spans="1:30" x14ac:dyDescent="0.25">
      <c r="A42" s="80">
        <v>274</v>
      </c>
      <c r="B42" s="83" t="s">
        <v>742</v>
      </c>
      <c r="C42" s="69"/>
      <c r="D42" s="38"/>
      <c r="E42" s="38"/>
      <c r="F42" s="38"/>
      <c r="G42" s="38"/>
      <c r="H42" s="38"/>
      <c r="I42" s="38"/>
      <c r="J42" s="38"/>
      <c r="K42" s="38"/>
      <c r="L42" s="38"/>
      <c r="M42" s="38"/>
      <c r="N42" s="84"/>
      <c r="O42" s="84"/>
      <c r="P42" s="84"/>
      <c r="Q42" s="84"/>
      <c r="R42" s="84"/>
      <c r="S42" s="84"/>
      <c r="T42" s="84"/>
      <c r="U42" s="84"/>
      <c r="AD42" s="68"/>
    </row>
    <row r="43" spans="1:30" x14ac:dyDescent="0.25">
      <c r="A43" s="80">
        <v>290</v>
      </c>
      <c r="B43" s="83" t="s">
        <v>743</v>
      </c>
      <c r="C43" s="69"/>
      <c r="D43" s="38"/>
      <c r="E43" s="38"/>
      <c r="F43" s="38"/>
      <c r="G43" s="38"/>
      <c r="H43" s="38"/>
      <c r="I43" s="38"/>
      <c r="J43" s="38"/>
      <c r="K43" s="38"/>
      <c r="L43" s="38"/>
      <c r="M43" s="38"/>
      <c r="N43" s="84"/>
      <c r="O43" s="84"/>
      <c r="P43" s="84"/>
      <c r="Q43" s="84"/>
      <c r="R43" s="84"/>
      <c r="S43" s="84"/>
      <c r="T43" s="84"/>
      <c r="U43" s="84"/>
      <c r="AD43" s="68"/>
    </row>
    <row r="44" spans="1:30" x14ac:dyDescent="0.25">
      <c r="A44" s="80">
        <v>301</v>
      </c>
      <c r="B44" s="83" t="s">
        <v>744</v>
      </c>
      <c r="C44" s="69"/>
      <c r="D44" s="38"/>
      <c r="E44" s="38"/>
      <c r="F44" s="38"/>
      <c r="G44" s="38"/>
      <c r="H44" s="38"/>
      <c r="I44" s="38"/>
      <c r="J44" s="38"/>
      <c r="K44" s="38"/>
      <c r="L44" s="38"/>
      <c r="M44" s="38"/>
      <c r="N44" s="84"/>
      <c r="O44" s="84"/>
      <c r="P44" s="84"/>
      <c r="Q44" s="84"/>
      <c r="R44" s="84"/>
      <c r="S44" s="84"/>
      <c r="T44" s="84"/>
      <c r="U44" s="84"/>
      <c r="AD44" s="68"/>
    </row>
    <row r="45" spans="1:30" x14ac:dyDescent="0.25">
      <c r="A45" s="80">
        <v>305</v>
      </c>
      <c r="B45" s="83" t="s">
        <v>745</v>
      </c>
      <c r="C45" s="69"/>
      <c r="D45" s="38"/>
      <c r="E45" s="38"/>
      <c r="F45" s="38"/>
      <c r="G45" s="38"/>
      <c r="H45" s="38"/>
      <c r="I45" s="38"/>
      <c r="J45" s="38"/>
      <c r="K45" s="38"/>
      <c r="L45" s="38"/>
      <c r="M45" s="38"/>
      <c r="N45" s="84"/>
      <c r="O45" s="84"/>
      <c r="P45" s="84"/>
      <c r="Q45" s="84"/>
      <c r="R45" s="84"/>
      <c r="S45" s="84"/>
      <c r="T45" s="84"/>
      <c r="U45" s="84"/>
      <c r="AD45" s="68"/>
    </row>
    <row r="46" spans="1:30" x14ac:dyDescent="0.25">
      <c r="A46" s="80">
        <v>309</v>
      </c>
      <c r="B46" s="83" t="s">
        <v>746</v>
      </c>
      <c r="C46" s="69"/>
      <c r="D46" s="38"/>
      <c r="E46" s="38"/>
      <c r="F46" s="38"/>
      <c r="G46" s="38"/>
      <c r="H46" s="38"/>
      <c r="I46" s="38"/>
      <c r="J46" s="38"/>
      <c r="K46" s="38"/>
      <c r="L46" s="38"/>
      <c r="M46" s="38"/>
      <c r="N46" s="84"/>
      <c r="O46" s="84"/>
      <c r="P46" s="84"/>
      <c r="Q46" s="84"/>
      <c r="R46" s="84"/>
      <c r="S46" s="84"/>
      <c r="T46" s="84"/>
      <c r="U46" s="84"/>
      <c r="AD46" s="68"/>
    </row>
    <row r="47" spans="1:30" x14ac:dyDescent="0.25">
      <c r="A47" s="80">
        <v>312</v>
      </c>
      <c r="B47" s="83" t="s">
        <v>747</v>
      </c>
      <c r="C47" s="69"/>
      <c r="D47" s="38"/>
      <c r="E47" s="38"/>
      <c r="F47" s="38"/>
      <c r="G47" s="38"/>
      <c r="H47" s="38"/>
      <c r="I47" s="38"/>
      <c r="J47" s="38"/>
      <c r="K47" s="38"/>
      <c r="L47" s="38"/>
      <c r="M47" s="38"/>
      <c r="N47" s="84"/>
      <c r="O47" s="84"/>
      <c r="P47" s="84"/>
      <c r="Q47" s="84"/>
      <c r="R47" s="84"/>
      <c r="S47" s="84"/>
      <c r="T47" s="84"/>
      <c r="U47" s="84"/>
      <c r="AD47" s="68"/>
    </row>
    <row r="48" spans="1:30" x14ac:dyDescent="0.25">
      <c r="A48" s="80">
        <v>315</v>
      </c>
      <c r="B48" s="83" t="s">
        <v>748</v>
      </c>
      <c r="C48" s="69"/>
      <c r="D48" s="38"/>
      <c r="E48" s="38"/>
      <c r="F48" s="38"/>
      <c r="G48" s="38"/>
      <c r="H48" s="38"/>
      <c r="I48" s="38"/>
      <c r="J48" s="38"/>
      <c r="K48" s="38"/>
      <c r="L48" s="38"/>
      <c r="M48" s="38"/>
      <c r="N48" s="84"/>
      <c r="O48" s="84"/>
      <c r="P48" s="84"/>
      <c r="Q48" s="84"/>
      <c r="R48" s="84"/>
      <c r="S48" s="84"/>
      <c r="T48" s="84"/>
      <c r="U48" s="84"/>
      <c r="AD48" s="68"/>
    </row>
    <row r="49" spans="1:30" x14ac:dyDescent="0.25">
      <c r="A49" s="80">
        <v>316</v>
      </c>
      <c r="B49" s="83" t="s">
        <v>749</v>
      </c>
      <c r="C49" s="69"/>
      <c r="D49" s="38"/>
      <c r="E49" s="38"/>
      <c r="F49" s="38"/>
      <c r="G49" s="38"/>
      <c r="H49" s="38"/>
      <c r="I49" s="38"/>
      <c r="J49" s="38"/>
      <c r="K49" s="38"/>
      <c r="L49" s="38"/>
      <c r="M49" s="38"/>
      <c r="N49" s="84"/>
      <c r="O49" s="84"/>
      <c r="P49" s="84"/>
      <c r="Q49" s="84"/>
      <c r="R49" s="84"/>
      <c r="S49" s="84"/>
      <c r="T49" s="84"/>
      <c r="U49" s="84"/>
      <c r="AD49" s="68"/>
    </row>
    <row r="50" spans="1:30" x14ac:dyDescent="0.25">
      <c r="A50" s="80">
        <v>317</v>
      </c>
      <c r="B50" s="83" t="s">
        <v>750</v>
      </c>
      <c r="C50" s="69"/>
      <c r="D50" s="38"/>
      <c r="E50" s="38"/>
      <c r="F50" s="38"/>
      <c r="G50" s="38"/>
      <c r="H50" s="38"/>
      <c r="I50" s="38"/>
      <c r="J50" s="38"/>
      <c r="K50" s="38"/>
      <c r="L50" s="38"/>
      <c r="M50" s="38"/>
      <c r="N50" s="84"/>
      <c r="O50" s="84"/>
      <c r="P50" s="84"/>
      <c r="Q50" s="84"/>
      <c r="R50" s="84"/>
      <c r="S50" s="84"/>
      <c r="T50" s="84"/>
      <c r="U50" s="84"/>
      <c r="AD50" s="68"/>
    </row>
    <row r="51" spans="1:30" x14ac:dyDescent="0.25">
      <c r="A51" s="80">
        <v>318</v>
      </c>
      <c r="B51" s="83" t="s">
        <v>751</v>
      </c>
      <c r="C51" s="69"/>
      <c r="D51" s="38"/>
      <c r="E51" s="38"/>
      <c r="F51" s="38"/>
      <c r="G51" s="38"/>
      <c r="H51" s="38"/>
      <c r="I51" s="38"/>
      <c r="J51" s="38"/>
      <c r="K51" s="38"/>
      <c r="L51" s="38"/>
      <c r="M51" s="38"/>
      <c r="N51" s="84"/>
      <c r="O51" s="84"/>
      <c r="P51" s="84"/>
      <c r="Q51" s="84"/>
      <c r="R51" s="84"/>
      <c r="S51" s="84"/>
      <c r="T51" s="84"/>
      <c r="U51" s="84"/>
      <c r="AD51" s="68"/>
    </row>
    <row r="52" spans="1:30" x14ac:dyDescent="0.25">
      <c r="A52" s="80">
        <v>319</v>
      </c>
      <c r="B52" s="83" t="s">
        <v>752</v>
      </c>
      <c r="C52" s="69"/>
      <c r="D52" s="38"/>
      <c r="E52" s="38"/>
      <c r="F52" s="38"/>
      <c r="G52" s="38"/>
      <c r="H52" s="38"/>
      <c r="I52" s="38"/>
      <c r="J52" s="38"/>
      <c r="K52" s="38"/>
      <c r="L52" s="38"/>
      <c r="M52" s="38"/>
      <c r="N52" s="84"/>
      <c r="O52" s="84"/>
      <c r="P52" s="84"/>
      <c r="Q52" s="84"/>
      <c r="R52" s="84"/>
      <c r="S52" s="84"/>
      <c r="T52" s="84"/>
      <c r="U52" s="84"/>
      <c r="AD52" s="68"/>
    </row>
    <row r="53" spans="1:30" x14ac:dyDescent="0.25">
      <c r="A53" s="80">
        <v>320</v>
      </c>
      <c r="B53" s="83" t="s">
        <v>753</v>
      </c>
      <c r="C53" s="69"/>
      <c r="D53" s="38"/>
      <c r="E53" s="38"/>
      <c r="F53" s="38"/>
      <c r="G53" s="38"/>
      <c r="H53" s="38"/>
      <c r="I53" s="38"/>
      <c r="J53" s="38"/>
      <c r="K53" s="38"/>
      <c r="L53" s="38"/>
      <c r="M53" s="38"/>
      <c r="N53" s="84"/>
      <c r="O53" s="84"/>
      <c r="P53" s="84"/>
      <c r="Q53" s="84"/>
      <c r="R53" s="84"/>
      <c r="S53" s="84"/>
      <c r="T53" s="84"/>
      <c r="U53" s="84"/>
      <c r="AD53" s="68"/>
    </row>
    <row r="54" spans="1:30" x14ac:dyDescent="0.25">
      <c r="A54" s="80">
        <v>321</v>
      </c>
      <c r="B54" s="83" t="s">
        <v>754</v>
      </c>
      <c r="C54" s="69"/>
      <c r="D54" s="38"/>
      <c r="E54" s="38"/>
      <c r="F54" s="38"/>
      <c r="G54" s="38"/>
      <c r="H54" s="38"/>
      <c r="I54" s="38"/>
      <c r="J54" s="38"/>
      <c r="K54" s="38"/>
      <c r="L54" s="38"/>
      <c r="M54" s="38"/>
      <c r="N54" s="84"/>
      <c r="O54" s="84"/>
      <c r="P54" s="84"/>
      <c r="Q54" s="84"/>
      <c r="R54" s="84"/>
      <c r="S54" s="84"/>
      <c r="T54" s="84"/>
      <c r="U54" s="84"/>
      <c r="AD54" s="68"/>
    </row>
    <row r="55" spans="1:30" x14ac:dyDescent="0.25">
      <c r="A55" s="80">
        <v>322</v>
      </c>
      <c r="B55" s="83" t="s">
        <v>755</v>
      </c>
      <c r="C55" s="69"/>
      <c r="D55" s="38"/>
      <c r="E55" s="38"/>
      <c r="F55" s="38"/>
      <c r="G55" s="38"/>
      <c r="H55" s="38"/>
      <c r="I55" s="38"/>
      <c r="J55" s="38"/>
      <c r="K55" s="38"/>
      <c r="L55" s="38"/>
      <c r="M55" s="38"/>
      <c r="N55" s="84"/>
      <c r="O55" s="84"/>
      <c r="P55" s="84"/>
      <c r="Q55" s="84"/>
      <c r="R55" s="84"/>
      <c r="S55" s="84"/>
      <c r="T55" s="84"/>
      <c r="U55" s="84"/>
      <c r="AD55" s="68"/>
    </row>
    <row r="56" spans="1:30" x14ac:dyDescent="0.25">
      <c r="A56" s="80">
        <v>323</v>
      </c>
      <c r="B56" s="83" t="s">
        <v>756</v>
      </c>
      <c r="C56" s="69"/>
      <c r="D56" s="38"/>
      <c r="E56" s="38"/>
      <c r="F56" s="38"/>
      <c r="G56" s="38"/>
      <c r="H56" s="38"/>
      <c r="I56" s="38"/>
      <c r="J56" s="38"/>
      <c r="K56" s="38"/>
      <c r="L56" s="38"/>
      <c r="M56" s="38"/>
      <c r="N56" s="84"/>
      <c r="O56" s="84"/>
      <c r="P56" s="84"/>
      <c r="Q56" s="84"/>
      <c r="R56" s="84"/>
      <c r="S56" s="84"/>
      <c r="T56" s="84"/>
      <c r="U56" s="84"/>
      <c r="AD56" s="68"/>
    </row>
    <row r="57" spans="1:30" x14ac:dyDescent="0.25">
      <c r="A57" s="80">
        <v>324</v>
      </c>
      <c r="B57" s="83" t="s">
        <v>757</v>
      </c>
      <c r="C57" s="69"/>
      <c r="D57" s="38"/>
      <c r="E57" s="38"/>
      <c r="F57" s="38"/>
      <c r="G57" s="38"/>
      <c r="H57" s="38"/>
      <c r="I57" s="38"/>
      <c r="J57" s="38"/>
      <c r="K57" s="38"/>
      <c r="L57" s="38"/>
      <c r="M57" s="38"/>
      <c r="N57" s="84"/>
      <c r="O57" s="84"/>
      <c r="P57" s="84"/>
      <c r="Q57" s="84"/>
      <c r="R57" s="84"/>
      <c r="S57" s="84"/>
      <c r="T57" s="84"/>
      <c r="U57" s="84"/>
      <c r="AD57" s="68"/>
    </row>
    <row r="58" spans="1:30" x14ac:dyDescent="0.25">
      <c r="A58" s="80">
        <v>325</v>
      </c>
      <c r="B58" s="83" t="s">
        <v>758</v>
      </c>
      <c r="C58" s="69"/>
      <c r="D58" s="38"/>
      <c r="E58" s="38"/>
      <c r="F58" s="38"/>
      <c r="G58" s="38"/>
      <c r="H58" s="38"/>
      <c r="I58" s="38"/>
      <c r="J58" s="38"/>
      <c r="K58" s="38"/>
      <c r="L58" s="38"/>
      <c r="M58" s="38"/>
      <c r="N58" s="84"/>
      <c r="O58" s="84"/>
      <c r="P58" s="84"/>
      <c r="Q58" s="84"/>
      <c r="R58" s="84"/>
      <c r="S58" s="84"/>
      <c r="T58" s="84"/>
      <c r="U58" s="84"/>
      <c r="AD58" s="68"/>
    </row>
    <row r="59" spans="1:30" x14ac:dyDescent="0.25">
      <c r="A59" s="80">
        <v>330</v>
      </c>
      <c r="B59" s="83" t="s">
        <v>759</v>
      </c>
      <c r="C59" s="69"/>
      <c r="D59" s="38"/>
      <c r="E59" s="38"/>
      <c r="F59" s="38"/>
      <c r="G59" s="38"/>
      <c r="H59" s="38"/>
      <c r="I59" s="38"/>
      <c r="J59" s="38"/>
      <c r="K59" s="38"/>
      <c r="L59" s="38"/>
      <c r="M59" s="38"/>
      <c r="N59" s="84"/>
      <c r="O59" s="84"/>
      <c r="P59" s="84"/>
      <c r="Q59" s="84"/>
      <c r="R59" s="84"/>
      <c r="S59" s="84"/>
      <c r="T59" s="84"/>
      <c r="U59" s="84"/>
      <c r="AD59" s="68"/>
    </row>
    <row r="60" spans="1:30" x14ac:dyDescent="0.25">
      <c r="A60" s="80">
        <v>332</v>
      </c>
      <c r="B60" s="83" t="s">
        <v>760</v>
      </c>
      <c r="C60" s="69"/>
      <c r="D60" s="38"/>
      <c r="E60" s="38"/>
      <c r="F60" s="38"/>
      <c r="G60" s="38"/>
      <c r="H60" s="38"/>
      <c r="I60" s="38"/>
      <c r="J60" s="38"/>
      <c r="K60" s="38"/>
      <c r="L60" s="38"/>
      <c r="M60" s="38"/>
      <c r="N60" s="84"/>
      <c r="O60" s="84"/>
      <c r="P60" s="84"/>
      <c r="Q60" s="84"/>
      <c r="R60" s="84"/>
      <c r="S60" s="84"/>
      <c r="T60" s="84"/>
      <c r="U60" s="84"/>
      <c r="AD60" s="68"/>
    </row>
    <row r="61" spans="1:30" x14ac:dyDescent="0.25">
      <c r="A61" s="80">
        <v>333</v>
      </c>
      <c r="B61" s="83" t="s">
        <v>761</v>
      </c>
      <c r="C61" s="69"/>
      <c r="D61" s="38"/>
      <c r="E61" s="38"/>
      <c r="F61" s="38"/>
      <c r="G61" s="38"/>
      <c r="H61" s="38"/>
      <c r="I61" s="38"/>
      <c r="J61" s="38"/>
      <c r="K61" s="38"/>
      <c r="L61" s="38"/>
      <c r="M61" s="38"/>
      <c r="N61" s="84"/>
      <c r="O61" s="84"/>
      <c r="P61" s="84"/>
      <c r="Q61" s="84"/>
      <c r="R61" s="84"/>
      <c r="S61" s="84"/>
      <c r="T61" s="84"/>
      <c r="U61" s="84"/>
      <c r="AD61" s="68"/>
    </row>
    <row r="62" spans="1:30" x14ac:dyDescent="0.25">
      <c r="A62" s="80">
        <v>334</v>
      </c>
      <c r="B62" s="83" t="s">
        <v>762</v>
      </c>
      <c r="C62" s="69"/>
      <c r="D62" s="38"/>
      <c r="E62" s="38"/>
      <c r="F62" s="38"/>
      <c r="G62" s="38"/>
      <c r="H62" s="38"/>
      <c r="I62" s="38"/>
      <c r="J62" s="38"/>
      <c r="K62" s="38"/>
      <c r="L62" s="38"/>
      <c r="M62" s="38"/>
      <c r="N62" s="84"/>
      <c r="O62" s="84"/>
      <c r="P62" s="84"/>
      <c r="Q62" s="84"/>
      <c r="R62" s="84"/>
      <c r="S62" s="84"/>
      <c r="T62" s="84"/>
      <c r="U62" s="84"/>
      <c r="AD62" s="68"/>
    </row>
    <row r="63" spans="1:30" x14ac:dyDescent="0.25">
      <c r="A63" s="80">
        <v>335</v>
      </c>
      <c r="B63" s="83" t="s">
        <v>763</v>
      </c>
      <c r="C63" s="69"/>
      <c r="D63" s="38"/>
      <c r="E63" s="38"/>
      <c r="F63" s="38"/>
      <c r="G63" s="38"/>
      <c r="H63" s="38"/>
      <c r="I63" s="38"/>
      <c r="J63" s="38"/>
      <c r="K63" s="38"/>
      <c r="L63" s="38"/>
      <c r="M63" s="38"/>
      <c r="N63" s="84"/>
      <c r="O63" s="84"/>
      <c r="P63" s="84"/>
      <c r="Q63" s="84"/>
      <c r="R63" s="84"/>
      <c r="S63" s="84"/>
      <c r="T63" s="84"/>
      <c r="U63" s="84"/>
      <c r="AD63" s="68"/>
    </row>
    <row r="64" spans="1:30" x14ac:dyDescent="0.25">
      <c r="A64" s="80">
        <v>337</v>
      </c>
      <c r="B64" s="83" t="s">
        <v>764</v>
      </c>
      <c r="C64" s="69"/>
      <c r="D64" s="38"/>
      <c r="E64" s="38"/>
      <c r="F64" s="38"/>
      <c r="G64" s="38"/>
      <c r="H64" s="38"/>
      <c r="I64" s="38"/>
      <c r="J64" s="38"/>
      <c r="K64" s="38"/>
      <c r="L64" s="38"/>
      <c r="M64" s="38"/>
      <c r="N64" s="84"/>
      <c r="O64" s="84"/>
      <c r="P64" s="84"/>
      <c r="Q64" s="84"/>
      <c r="R64" s="84"/>
      <c r="S64" s="84"/>
      <c r="T64" s="84"/>
      <c r="U64" s="84"/>
      <c r="AD64" s="68"/>
    </row>
    <row r="65" spans="1:30" x14ac:dyDescent="0.25">
      <c r="A65" s="80">
        <v>339</v>
      </c>
      <c r="B65" s="83" t="s">
        <v>765</v>
      </c>
      <c r="C65" s="69"/>
      <c r="D65" s="38"/>
      <c r="E65" s="38"/>
      <c r="F65" s="38"/>
      <c r="G65" s="38"/>
      <c r="H65" s="38"/>
      <c r="I65" s="38"/>
      <c r="J65" s="38"/>
      <c r="K65" s="38"/>
      <c r="L65" s="38"/>
      <c r="M65" s="38"/>
      <c r="N65" s="84"/>
      <c r="O65" s="84"/>
      <c r="P65" s="84"/>
      <c r="Q65" s="84"/>
      <c r="R65" s="84"/>
      <c r="S65" s="84"/>
      <c r="T65" s="84"/>
      <c r="U65" s="84"/>
      <c r="AD65" s="68"/>
    </row>
    <row r="66" spans="1:30" x14ac:dyDescent="0.25">
      <c r="A66" s="80">
        <v>342</v>
      </c>
      <c r="B66" s="83" t="s">
        <v>766</v>
      </c>
      <c r="C66" s="69"/>
      <c r="D66" s="38"/>
      <c r="E66" s="38"/>
      <c r="F66" s="38"/>
      <c r="G66" s="38"/>
      <c r="H66" s="38"/>
      <c r="I66" s="38"/>
      <c r="J66" s="38"/>
      <c r="K66" s="38"/>
      <c r="L66" s="38"/>
      <c r="M66" s="38"/>
      <c r="N66" s="84"/>
      <c r="O66" s="84"/>
      <c r="P66" s="84"/>
      <c r="Q66" s="84"/>
      <c r="R66" s="84"/>
      <c r="S66" s="84"/>
      <c r="T66" s="84"/>
      <c r="U66" s="84"/>
      <c r="AD66" s="68"/>
    </row>
    <row r="67" spans="1:30" x14ac:dyDescent="0.25">
      <c r="A67" s="80">
        <v>343</v>
      </c>
      <c r="B67" s="83" t="s">
        <v>767</v>
      </c>
      <c r="C67" s="69"/>
      <c r="D67" s="38"/>
      <c r="E67" s="38"/>
      <c r="F67" s="38"/>
      <c r="G67" s="38"/>
      <c r="H67" s="38"/>
      <c r="I67" s="38"/>
      <c r="J67" s="38"/>
      <c r="K67" s="38"/>
      <c r="L67" s="38"/>
      <c r="M67" s="38"/>
      <c r="N67" s="84"/>
      <c r="O67" s="84"/>
      <c r="P67" s="84"/>
      <c r="Q67" s="84"/>
      <c r="R67" s="84"/>
      <c r="S67" s="84"/>
      <c r="T67" s="84"/>
      <c r="U67" s="84"/>
      <c r="AD67" s="68"/>
    </row>
    <row r="68" spans="1:30" x14ac:dyDescent="0.25">
      <c r="A68" s="80">
        <v>344</v>
      </c>
      <c r="B68" s="83" t="s">
        <v>768</v>
      </c>
      <c r="C68" s="69"/>
      <c r="D68" s="38"/>
      <c r="E68" s="38"/>
      <c r="F68" s="38"/>
      <c r="G68" s="38"/>
      <c r="H68" s="38"/>
      <c r="I68" s="38"/>
      <c r="J68" s="38"/>
      <c r="K68" s="38"/>
      <c r="L68" s="38"/>
      <c r="M68" s="38"/>
      <c r="N68" s="84"/>
      <c r="O68" s="84"/>
      <c r="P68" s="84"/>
      <c r="Q68" s="84"/>
      <c r="R68" s="84"/>
      <c r="S68" s="84"/>
      <c r="T68" s="84"/>
      <c r="U68" s="84"/>
      <c r="AD68" s="68"/>
    </row>
    <row r="69" spans="1:30" x14ac:dyDescent="0.25">
      <c r="A69" s="80">
        <v>347</v>
      </c>
      <c r="B69" s="83" t="s">
        <v>769</v>
      </c>
      <c r="C69" s="69"/>
      <c r="D69" s="38"/>
      <c r="E69" s="38"/>
      <c r="F69" s="38"/>
      <c r="G69" s="38"/>
      <c r="H69" s="38"/>
      <c r="I69" s="38"/>
      <c r="J69" s="38"/>
      <c r="K69" s="38"/>
      <c r="L69" s="38"/>
      <c r="M69" s="38"/>
      <c r="N69" s="84"/>
      <c r="O69" s="84"/>
      <c r="P69" s="84"/>
      <c r="Q69" s="84"/>
      <c r="R69" s="84"/>
      <c r="S69" s="84"/>
      <c r="T69" s="84"/>
      <c r="U69" s="84"/>
      <c r="AD69" s="68"/>
    </row>
    <row r="70" spans="1:30" x14ac:dyDescent="0.25">
      <c r="A70" s="80">
        <v>350</v>
      </c>
      <c r="B70" s="83" t="s">
        <v>770</v>
      </c>
      <c r="C70" s="69"/>
      <c r="D70" s="38"/>
      <c r="E70" s="38"/>
      <c r="F70" s="38"/>
      <c r="G70" s="38"/>
      <c r="H70" s="38"/>
      <c r="I70" s="38"/>
      <c r="J70" s="38"/>
      <c r="K70" s="38"/>
      <c r="L70" s="38"/>
      <c r="M70" s="38"/>
      <c r="N70" s="84"/>
      <c r="O70" s="84"/>
      <c r="P70" s="84"/>
      <c r="Q70" s="84"/>
      <c r="R70" s="84"/>
      <c r="S70" s="84"/>
      <c r="T70" s="84"/>
      <c r="U70" s="84"/>
      <c r="AD70" s="68"/>
    </row>
    <row r="71" spans="1:30" x14ac:dyDescent="0.25">
      <c r="A71" s="80">
        <v>390</v>
      </c>
      <c r="B71" s="83" t="s">
        <v>771</v>
      </c>
      <c r="C71" s="69"/>
      <c r="D71" s="38"/>
      <c r="E71" s="38"/>
      <c r="F71" s="38"/>
      <c r="G71" s="38"/>
      <c r="H71" s="38"/>
      <c r="I71" s="38"/>
      <c r="J71" s="38"/>
      <c r="K71" s="38"/>
      <c r="L71" s="38"/>
      <c r="M71" s="38"/>
      <c r="N71" s="84"/>
      <c r="O71" s="84"/>
      <c r="P71" s="84"/>
      <c r="Q71" s="84"/>
      <c r="R71" s="84"/>
      <c r="S71" s="84"/>
      <c r="T71" s="84"/>
      <c r="U71" s="84"/>
      <c r="AD71" s="68"/>
    </row>
    <row r="72" spans="1:30" x14ac:dyDescent="0.25">
      <c r="A72" s="80">
        <v>400</v>
      </c>
      <c r="B72" s="83" t="s">
        <v>772</v>
      </c>
      <c r="C72" s="69"/>
      <c r="D72" s="38"/>
      <c r="E72" s="38"/>
      <c r="F72" s="38"/>
      <c r="G72" s="38"/>
      <c r="H72" s="38"/>
      <c r="I72" s="38"/>
      <c r="J72" s="38"/>
      <c r="K72" s="38"/>
      <c r="L72" s="38"/>
      <c r="M72" s="38"/>
      <c r="N72" s="84"/>
      <c r="O72" s="84"/>
      <c r="P72" s="84"/>
      <c r="Q72" s="84"/>
      <c r="R72" s="84"/>
      <c r="S72" s="84"/>
      <c r="T72" s="84"/>
      <c r="U72" s="84"/>
      <c r="AD72" s="68"/>
    </row>
    <row r="73" spans="1:30" x14ac:dyDescent="0.25">
      <c r="A73" s="80">
        <v>501</v>
      </c>
      <c r="B73" s="83" t="s">
        <v>773</v>
      </c>
      <c r="C73" s="69"/>
      <c r="D73" s="38"/>
      <c r="E73" s="38"/>
      <c r="F73" s="38"/>
      <c r="G73" s="38"/>
      <c r="H73" s="38"/>
      <c r="I73" s="38"/>
      <c r="J73" s="38"/>
      <c r="K73" s="38"/>
      <c r="L73" s="38"/>
      <c r="M73" s="38"/>
      <c r="N73" s="84"/>
      <c r="O73" s="84"/>
      <c r="P73" s="84"/>
      <c r="Q73" s="84"/>
      <c r="R73" s="84"/>
      <c r="S73" s="84"/>
      <c r="T73" s="84"/>
      <c r="U73" s="84"/>
      <c r="AD73" s="68"/>
    </row>
    <row r="74" spans="1:30" x14ac:dyDescent="0.25">
      <c r="A74" s="80">
        <v>502</v>
      </c>
      <c r="B74" s="83" t="s">
        <v>774</v>
      </c>
      <c r="C74" s="69"/>
      <c r="D74" s="38"/>
      <c r="E74" s="38"/>
      <c r="F74" s="38"/>
      <c r="G74" s="38"/>
      <c r="H74" s="38"/>
      <c r="I74" s="38"/>
      <c r="J74" s="38"/>
      <c r="K74" s="38"/>
      <c r="L74" s="38"/>
      <c r="M74" s="38"/>
      <c r="N74" s="84"/>
      <c r="O74" s="84"/>
      <c r="P74" s="84"/>
      <c r="Q74" s="84"/>
      <c r="R74" s="84"/>
      <c r="S74" s="84"/>
      <c r="T74" s="84"/>
      <c r="U74" s="84"/>
      <c r="AD74" s="68"/>
    </row>
    <row r="75" spans="1:30" x14ac:dyDescent="0.25">
      <c r="A75" s="80">
        <v>505</v>
      </c>
      <c r="B75" s="83" t="s">
        <v>775</v>
      </c>
      <c r="C75" s="69"/>
      <c r="D75" s="38"/>
      <c r="E75" s="38"/>
      <c r="F75" s="38"/>
      <c r="G75" s="38"/>
      <c r="H75" s="38"/>
      <c r="I75" s="38"/>
      <c r="J75" s="38"/>
      <c r="K75" s="38"/>
      <c r="L75" s="38"/>
      <c r="M75" s="38"/>
      <c r="N75" s="84"/>
      <c r="O75" s="84"/>
      <c r="P75" s="84"/>
      <c r="Q75" s="84"/>
      <c r="R75" s="84"/>
      <c r="S75" s="84"/>
      <c r="T75" s="84"/>
      <c r="U75" s="84"/>
      <c r="AD75" s="68"/>
    </row>
    <row r="76" spans="1:30" x14ac:dyDescent="0.25">
      <c r="A76" s="80">
        <v>506</v>
      </c>
      <c r="B76" s="83" t="s">
        <v>776</v>
      </c>
      <c r="C76" s="69"/>
      <c r="D76" s="38"/>
      <c r="E76" s="38"/>
      <c r="F76" s="38"/>
      <c r="G76" s="38"/>
      <c r="H76" s="38"/>
      <c r="I76" s="38"/>
      <c r="J76" s="38"/>
      <c r="K76" s="38"/>
      <c r="L76" s="38"/>
      <c r="M76" s="38"/>
      <c r="N76" s="84"/>
      <c r="O76" s="84"/>
      <c r="P76" s="84"/>
      <c r="Q76" s="84"/>
      <c r="R76" s="84"/>
      <c r="S76" s="84"/>
      <c r="T76" s="84"/>
      <c r="U76" s="84"/>
      <c r="AD76" s="68"/>
    </row>
    <row r="77" spans="1:30" x14ac:dyDescent="0.25">
      <c r="A77" s="80">
        <v>509</v>
      </c>
      <c r="B77" s="83" t="s">
        <v>777</v>
      </c>
      <c r="C77" s="69"/>
      <c r="D77" s="38"/>
      <c r="E77" s="38"/>
      <c r="F77" s="38"/>
      <c r="G77" s="38"/>
      <c r="H77" s="38"/>
      <c r="I77" s="38"/>
      <c r="J77" s="38"/>
      <c r="K77" s="38"/>
      <c r="L77" s="38"/>
      <c r="M77" s="38"/>
      <c r="N77" s="84"/>
      <c r="O77" s="84"/>
      <c r="P77" s="84"/>
      <c r="Q77" s="84"/>
      <c r="R77" s="84"/>
      <c r="S77" s="84"/>
      <c r="T77" s="84"/>
      <c r="U77" s="84"/>
      <c r="AD77" s="68"/>
    </row>
    <row r="78" spans="1:30" x14ac:dyDescent="0.25">
      <c r="A78" s="80">
        <v>510</v>
      </c>
      <c r="B78" s="83" t="s">
        <v>778</v>
      </c>
      <c r="C78" s="69"/>
      <c r="D78" s="38"/>
      <c r="E78" s="38"/>
      <c r="F78" s="38"/>
      <c r="G78" s="38"/>
      <c r="H78" s="38"/>
      <c r="I78" s="38"/>
      <c r="J78" s="38"/>
      <c r="K78" s="38"/>
      <c r="L78" s="38"/>
      <c r="M78" s="38"/>
      <c r="N78" s="84"/>
      <c r="O78" s="84"/>
      <c r="P78" s="84"/>
      <c r="Q78" s="84"/>
      <c r="R78" s="84"/>
      <c r="S78" s="84"/>
      <c r="T78" s="84"/>
      <c r="U78" s="84"/>
      <c r="AD78" s="68"/>
    </row>
    <row r="79" spans="1:30" x14ac:dyDescent="0.25">
      <c r="A79" s="80">
        <v>511</v>
      </c>
      <c r="B79" s="83" t="s">
        <v>779</v>
      </c>
      <c r="C79" s="69"/>
      <c r="D79" s="38"/>
      <c r="E79" s="38"/>
      <c r="F79" s="38"/>
      <c r="G79" s="38"/>
      <c r="H79" s="38"/>
      <c r="I79" s="38"/>
      <c r="J79" s="38"/>
      <c r="K79" s="38"/>
      <c r="L79" s="38"/>
      <c r="M79" s="38"/>
      <c r="N79" s="84"/>
      <c r="O79" s="84"/>
      <c r="P79" s="84"/>
      <c r="Q79" s="84"/>
      <c r="R79" s="84"/>
      <c r="S79" s="84"/>
      <c r="T79" s="84"/>
      <c r="U79" s="84"/>
      <c r="AD79" s="68"/>
    </row>
    <row r="80" spans="1:30" x14ac:dyDescent="0.25">
      <c r="A80" s="80">
        <v>513</v>
      </c>
      <c r="B80" s="83" t="s">
        <v>780</v>
      </c>
      <c r="C80" s="69"/>
      <c r="D80" s="38"/>
      <c r="E80" s="38"/>
      <c r="F80" s="38"/>
      <c r="G80" s="38"/>
      <c r="H80" s="38"/>
      <c r="I80" s="38"/>
      <c r="J80" s="38"/>
      <c r="K80" s="38"/>
      <c r="L80" s="38"/>
      <c r="M80" s="38"/>
      <c r="N80" s="84"/>
      <c r="O80" s="84"/>
      <c r="P80" s="84"/>
      <c r="Q80" s="84"/>
      <c r="R80" s="84"/>
      <c r="S80" s="84"/>
      <c r="T80" s="84"/>
      <c r="U80" s="84"/>
      <c r="AD80" s="68"/>
    </row>
    <row r="81" spans="1:38" x14ac:dyDescent="0.25">
      <c r="A81" s="80">
        <v>514</v>
      </c>
      <c r="B81" s="83" t="s">
        <v>781</v>
      </c>
      <c r="C81" s="69"/>
      <c r="D81" s="38"/>
      <c r="E81" s="38"/>
      <c r="F81" s="38"/>
      <c r="G81" s="38"/>
      <c r="H81" s="38"/>
      <c r="I81" s="38"/>
      <c r="J81" s="38"/>
      <c r="K81" s="38"/>
      <c r="L81" s="38"/>
      <c r="M81" s="38"/>
      <c r="N81" s="84"/>
      <c r="O81" s="84"/>
      <c r="P81" s="84"/>
      <c r="Q81" s="84"/>
      <c r="R81" s="84"/>
      <c r="S81" s="84"/>
      <c r="T81" s="84"/>
      <c r="U81" s="84"/>
      <c r="AD81" s="68"/>
    </row>
    <row r="82" spans="1:38" x14ac:dyDescent="0.25">
      <c r="A82" s="80">
        <v>515</v>
      </c>
      <c r="B82" s="83" t="s">
        <v>782</v>
      </c>
      <c r="C82" s="69"/>
      <c r="D82" s="38"/>
      <c r="E82" s="38"/>
      <c r="F82" s="38"/>
      <c r="G82" s="38"/>
      <c r="H82" s="38"/>
      <c r="I82" s="38"/>
      <c r="J82" s="38"/>
      <c r="K82" s="38"/>
      <c r="L82" s="38"/>
      <c r="M82" s="38"/>
      <c r="N82" s="84"/>
      <c r="O82" s="84"/>
      <c r="P82" s="84"/>
      <c r="Q82" s="84"/>
      <c r="R82" s="84"/>
      <c r="S82" s="84"/>
      <c r="T82" s="84"/>
      <c r="U82" s="84"/>
      <c r="AD82" s="68"/>
    </row>
    <row r="83" spans="1:38" x14ac:dyDescent="0.25">
      <c r="A83" s="80">
        <v>516</v>
      </c>
      <c r="B83" s="83" t="s">
        <v>783</v>
      </c>
      <c r="C83" s="69"/>
      <c r="D83" s="38"/>
      <c r="E83" s="38"/>
      <c r="F83" s="38"/>
      <c r="G83" s="38"/>
      <c r="H83" s="38"/>
      <c r="I83" s="38"/>
      <c r="J83" s="38"/>
      <c r="K83" s="38"/>
      <c r="L83" s="38"/>
      <c r="M83" s="38"/>
      <c r="N83" s="84"/>
      <c r="O83" s="84"/>
      <c r="P83" s="84"/>
      <c r="Q83" s="84"/>
      <c r="R83" s="84"/>
      <c r="S83" s="84"/>
      <c r="T83" s="84"/>
      <c r="U83" s="84"/>
      <c r="AD83" s="68"/>
    </row>
    <row r="84" spans="1:38" x14ac:dyDescent="0.25">
      <c r="A84" s="80">
        <v>518</v>
      </c>
      <c r="B84" s="83" t="s">
        <v>715</v>
      </c>
      <c r="C84" s="69"/>
      <c r="D84" s="38"/>
      <c r="E84" s="38"/>
      <c r="F84" s="38"/>
      <c r="G84" s="38"/>
      <c r="H84" s="38"/>
      <c r="I84" s="38"/>
      <c r="J84" s="38"/>
      <c r="K84" s="38"/>
      <c r="L84" s="38"/>
      <c r="M84" s="38"/>
      <c r="N84" s="84"/>
      <c r="O84" s="84"/>
      <c r="P84" s="84"/>
      <c r="Q84" s="84"/>
      <c r="R84" s="84"/>
      <c r="S84" s="84"/>
      <c r="T84" s="84"/>
      <c r="U84" s="84"/>
      <c r="AD84" s="68"/>
    </row>
    <row r="85" spans="1:38" x14ac:dyDescent="0.25">
      <c r="A85" s="80">
        <v>520</v>
      </c>
      <c r="B85" s="83" t="s">
        <v>769</v>
      </c>
      <c r="C85" s="69"/>
      <c r="D85" s="38"/>
      <c r="E85" s="38"/>
      <c r="F85" s="38"/>
      <c r="G85" s="38"/>
      <c r="H85" s="38"/>
      <c r="I85" s="38"/>
      <c r="J85" s="38"/>
      <c r="K85" s="38"/>
      <c r="L85" s="38"/>
      <c r="M85" s="38"/>
      <c r="N85" s="84"/>
      <c r="O85" s="84"/>
      <c r="P85" s="84"/>
      <c r="Q85" s="84"/>
      <c r="R85" s="84"/>
      <c r="S85" s="84"/>
      <c r="T85" s="84"/>
      <c r="U85" s="84"/>
      <c r="AD85" s="68"/>
    </row>
    <row r="86" spans="1:38" x14ac:dyDescent="0.25">
      <c r="A86" s="80">
        <v>521</v>
      </c>
      <c r="B86" s="83" t="s">
        <v>784</v>
      </c>
      <c r="C86" s="69"/>
      <c r="D86" s="38"/>
      <c r="E86" s="38"/>
      <c r="F86" s="38"/>
      <c r="G86" s="38"/>
      <c r="H86" s="38"/>
      <c r="I86" s="38"/>
      <c r="J86" s="38"/>
      <c r="K86" s="38"/>
      <c r="L86" s="38"/>
      <c r="M86" s="38"/>
      <c r="N86" s="84"/>
      <c r="O86" s="84"/>
      <c r="P86" s="84"/>
      <c r="Q86" s="84"/>
      <c r="R86" s="84"/>
      <c r="S86" s="84"/>
      <c r="T86" s="84"/>
      <c r="U86" s="84"/>
      <c r="AD86" s="68"/>
    </row>
    <row r="87" spans="1:38" x14ac:dyDescent="0.25">
      <c r="A87" s="80">
        <v>590</v>
      </c>
      <c r="B87" s="83" t="s">
        <v>785</v>
      </c>
      <c r="C87" s="69"/>
      <c r="D87" s="38"/>
      <c r="E87" s="38"/>
      <c r="F87" s="38"/>
      <c r="G87" s="38"/>
      <c r="H87" s="38"/>
      <c r="I87" s="38"/>
      <c r="J87" s="38"/>
      <c r="K87" s="38"/>
      <c r="L87" s="38"/>
      <c r="M87" s="38"/>
      <c r="N87" s="84"/>
      <c r="O87" s="84"/>
      <c r="P87" s="84"/>
      <c r="Q87" s="84"/>
      <c r="R87" s="84"/>
      <c r="S87" s="84"/>
      <c r="T87" s="84"/>
      <c r="U87" s="84"/>
      <c r="AD87" s="68"/>
    </row>
    <row r="88" spans="1:38" x14ac:dyDescent="0.25">
      <c r="A88" s="306" t="s">
        <v>294</v>
      </c>
      <c r="B88" s="307"/>
      <c r="C88" s="69"/>
      <c r="D88" s="208">
        <f>SUM(D9:D87)</f>
        <v>0</v>
      </c>
      <c r="E88" s="208">
        <f>SUM(E9:E87)</f>
        <v>0</v>
      </c>
      <c r="F88" s="208">
        <f t="shared" ref="F88:M88" si="0">SUM(F9:F87)</f>
        <v>0</v>
      </c>
      <c r="G88" s="208">
        <f t="shared" si="0"/>
        <v>0</v>
      </c>
      <c r="H88" s="208">
        <f t="shared" si="0"/>
        <v>0</v>
      </c>
      <c r="I88" s="208">
        <f>SUM(I9:I87)</f>
        <v>0</v>
      </c>
      <c r="J88" s="208">
        <f t="shared" si="0"/>
        <v>0</v>
      </c>
      <c r="K88" s="208">
        <f t="shared" si="0"/>
        <v>0</v>
      </c>
      <c r="L88" s="208">
        <f t="shared" si="0"/>
        <v>0</v>
      </c>
      <c r="M88" s="106">
        <f t="shared" si="0"/>
        <v>0</v>
      </c>
      <c r="N88" s="106">
        <f>SUM(N9:N87)</f>
        <v>0</v>
      </c>
      <c r="O88" s="106">
        <f>SUM(O9:O87)</f>
        <v>0</v>
      </c>
      <c r="P88" s="106">
        <f>SUM(P9:P87)</f>
        <v>0</v>
      </c>
      <c r="Q88" s="107">
        <f>SUM(Q9:Q87)</f>
        <v>0</v>
      </c>
      <c r="R88" s="61"/>
      <c r="S88" s="61"/>
      <c r="T88" s="84"/>
      <c r="U88" s="84"/>
      <c r="AD88" s="68"/>
    </row>
    <row r="89" spans="1:38" x14ac:dyDescent="0.25">
      <c r="A89" s="85"/>
      <c r="B89" s="86"/>
      <c r="C89" s="69"/>
      <c r="D89" s="106"/>
      <c r="E89" s="106"/>
      <c r="F89" s="106"/>
      <c r="G89" s="106"/>
      <c r="H89" s="106"/>
      <c r="I89" s="106"/>
      <c r="J89" s="106"/>
      <c r="K89" s="106"/>
      <c r="L89" s="106"/>
      <c r="M89" s="106"/>
      <c r="N89" s="106"/>
      <c r="O89" s="106"/>
      <c r="P89" s="106"/>
      <c r="Q89" s="108"/>
      <c r="R89" s="61"/>
      <c r="S89" s="61"/>
      <c r="T89" s="84"/>
      <c r="U89" s="84"/>
      <c r="AD89" s="68"/>
    </row>
    <row r="90" spans="1:38" x14ac:dyDescent="0.25">
      <c r="A90" s="85"/>
      <c r="B90" s="86" t="s">
        <v>305</v>
      </c>
      <c r="C90" s="69"/>
      <c r="D90" s="106">
        <v>10</v>
      </c>
      <c r="E90" s="106">
        <f>AVERAGE(10.0001,10.2499)</f>
        <v>10.125</v>
      </c>
      <c r="F90" s="106">
        <f>AVERAGE(10.25,10.4999)</f>
        <v>10.37495</v>
      </c>
      <c r="G90" s="106">
        <f>AVERAGE(10.5,10.7499)</f>
        <v>10.62495</v>
      </c>
      <c r="H90" s="106">
        <f>AVERAGE(10.75,10.9999)</f>
        <v>10.87495</v>
      </c>
      <c r="I90" s="106">
        <v>11</v>
      </c>
      <c r="J90" s="106">
        <f>AVERAGE(11.0001,11.2499)</f>
        <v>11.125</v>
      </c>
      <c r="K90" s="106">
        <f>AVERAGE(11.25,11.4999)</f>
        <v>11.37495</v>
      </c>
      <c r="L90" s="106">
        <f>AVERAGE(11.5,11.7499)</f>
        <v>11.62495</v>
      </c>
      <c r="M90" s="106">
        <f>AVERAGE(11.75,11.9999)</f>
        <v>11.87495</v>
      </c>
      <c r="N90" s="106">
        <f>AVERAGE(12,12.2499)</f>
        <v>12.12495</v>
      </c>
      <c r="O90" s="106">
        <f>AVERAGE(12.25,12.4999)</f>
        <v>12.37495</v>
      </c>
      <c r="P90" s="106">
        <f>AVERAGE(12.5,12.7499)</f>
        <v>12.62495</v>
      </c>
      <c r="Q90" s="106">
        <f>AVERAGE(12.75,12.9999)</f>
        <v>12.87495</v>
      </c>
      <c r="R90" s="61"/>
      <c r="S90" s="61"/>
      <c r="T90" s="84"/>
      <c r="U90" s="84"/>
      <c r="AD90" s="68"/>
    </row>
    <row r="91" spans="1:38" x14ac:dyDescent="0.25">
      <c r="A91" s="85"/>
      <c r="B91" s="86"/>
      <c r="C91" s="69"/>
      <c r="D91" s="106"/>
      <c r="E91" s="106"/>
      <c r="F91" s="106"/>
      <c r="G91" s="106"/>
      <c r="H91" s="106"/>
      <c r="I91" s="106"/>
      <c r="J91" s="106"/>
      <c r="K91" s="106"/>
      <c r="L91" s="106"/>
      <c r="M91" s="106"/>
      <c r="N91" s="106"/>
      <c r="O91" s="106"/>
      <c r="P91" s="106"/>
      <c r="Q91" s="108"/>
      <c r="R91" s="61"/>
      <c r="S91" s="61"/>
      <c r="T91" s="84"/>
      <c r="U91" s="84"/>
      <c r="AD91" s="68"/>
    </row>
    <row r="92" spans="1:38" x14ac:dyDescent="0.25">
      <c r="A92" s="85"/>
      <c r="B92" s="86" t="s">
        <v>306</v>
      </c>
      <c r="C92" s="69"/>
      <c r="D92" s="209">
        <f t="shared" ref="D92:M92" si="1">D88*D90</f>
        <v>0</v>
      </c>
      <c r="E92" s="209">
        <f t="shared" si="1"/>
        <v>0</v>
      </c>
      <c r="F92" s="209">
        <f t="shared" si="1"/>
        <v>0</v>
      </c>
      <c r="G92" s="209">
        <f t="shared" si="1"/>
        <v>0</v>
      </c>
      <c r="H92" s="209">
        <f t="shared" si="1"/>
        <v>0</v>
      </c>
      <c r="I92" s="209">
        <f t="shared" si="1"/>
        <v>0</v>
      </c>
      <c r="J92" s="209">
        <f t="shared" si="1"/>
        <v>0</v>
      </c>
      <c r="K92" s="209">
        <f t="shared" si="1"/>
        <v>0</v>
      </c>
      <c r="L92" s="209">
        <f t="shared" si="1"/>
        <v>0</v>
      </c>
      <c r="M92" s="109">
        <f t="shared" si="1"/>
        <v>0</v>
      </c>
      <c r="N92" s="109">
        <f>N88*N90</f>
        <v>0</v>
      </c>
      <c r="O92" s="109">
        <f>O88*O90</f>
        <v>0</v>
      </c>
      <c r="P92" s="109">
        <f>P88*P90</f>
        <v>0</v>
      </c>
      <c r="Q92" s="110">
        <f>Q88*Q90</f>
        <v>0</v>
      </c>
      <c r="R92" s="61"/>
      <c r="S92" s="61"/>
      <c r="T92" s="84"/>
      <c r="U92" s="84"/>
      <c r="AD92" s="68"/>
      <c r="AG92" s="135" t="e">
        <f>(SUM(D88:M88)*12)+N92:Q92</f>
        <v>#VALUE!</v>
      </c>
      <c r="AJ92" s="136">
        <f>SUM(D88:Q88)</f>
        <v>0</v>
      </c>
      <c r="AK92" s="65">
        <f>AJ92*13</f>
        <v>0</v>
      </c>
      <c r="AL92" s="65">
        <f>AK92/2</f>
        <v>0</v>
      </c>
    </row>
    <row r="93" spans="1:38" x14ac:dyDescent="0.25">
      <c r="A93" s="85"/>
      <c r="B93" s="86"/>
      <c r="C93" s="69"/>
      <c r="D93" s="62"/>
      <c r="E93" s="62"/>
      <c r="F93" s="62"/>
      <c r="G93" s="62"/>
      <c r="H93" s="62"/>
      <c r="I93" s="62"/>
      <c r="J93" s="62"/>
      <c r="K93" s="62"/>
      <c r="L93" s="62"/>
      <c r="M93" s="62"/>
      <c r="N93" s="62"/>
      <c r="O93" s="62"/>
      <c r="P93" s="62"/>
      <c r="Q93" s="63"/>
      <c r="R93" s="84"/>
      <c r="S93" s="84"/>
      <c r="T93" s="84"/>
      <c r="U93" s="84"/>
      <c r="AD93" s="68"/>
      <c r="AG93" s="65">
        <f>SUM(D88:Q88)*13</f>
        <v>0</v>
      </c>
      <c r="AH93" s="65">
        <f>AG93/2</f>
        <v>0</v>
      </c>
      <c r="AJ93" s="65">
        <f>AJ92/2</f>
        <v>0</v>
      </c>
      <c r="AK93" s="136">
        <f>SUM(D88:M88)</f>
        <v>0</v>
      </c>
    </row>
    <row r="94" spans="1:38" ht="15.75" x14ac:dyDescent="0.3">
      <c r="A94" s="298" t="s">
        <v>1744</v>
      </c>
      <c r="B94" s="299"/>
      <c r="C94" s="69"/>
      <c r="D94" s="62"/>
      <c r="E94" s="62"/>
      <c r="F94" s="62"/>
      <c r="G94" s="62"/>
      <c r="H94" s="62"/>
      <c r="I94" s="62"/>
      <c r="J94" s="62"/>
      <c r="K94" s="62"/>
      <c r="L94" s="62"/>
      <c r="M94" s="62"/>
      <c r="N94" s="62"/>
      <c r="O94" s="62"/>
      <c r="P94" s="62"/>
      <c r="Q94" s="63"/>
      <c r="R94" s="84"/>
      <c r="S94" s="84"/>
      <c r="T94" s="84"/>
      <c r="U94" s="84"/>
      <c r="AD94" s="68"/>
    </row>
    <row r="95" spans="1:38" x14ac:dyDescent="0.25">
      <c r="A95" s="80">
        <v>601</v>
      </c>
      <c r="B95" s="83" t="s">
        <v>786</v>
      </c>
      <c r="C95" s="69"/>
      <c r="D95" s="38"/>
      <c r="E95" s="38"/>
      <c r="F95" s="38"/>
      <c r="G95" s="38"/>
      <c r="H95" s="38"/>
      <c r="I95" s="38"/>
      <c r="J95" s="38"/>
      <c r="K95" s="38"/>
      <c r="L95" s="38"/>
      <c r="M95" s="38"/>
      <c r="N95" s="84"/>
      <c r="O95" s="84"/>
      <c r="P95" s="84"/>
      <c r="Q95" s="84"/>
      <c r="R95" s="84"/>
      <c r="S95" s="84"/>
      <c r="T95" s="84"/>
      <c r="U95" s="84"/>
      <c r="AD95" s="68"/>
    </row>
    <row r="96" spans="1:38" x14ac:dyDescent="0.25">
      <c r="A96" s="80">
        <v>602</v>
      </c>
      <c r="B96" s="83" t="s">
        <v>787</v>
      </c>
      <c r="C96" s="69"/>
      <c r="D96" s="38"/>
      <c r="E96" s="38"/>
      <c r="F96" s="38"/>
      <c r="G96" s="38"/>
      <c r="H96" s="38"/>
      <c r="I96" s="38"/>
      <c r="J96" s="38"/>
      <c r="K96" s="38"/>
      <c r="L96" s="38"/>
      <c r="M96" s="38"/>
      <c r="N96" s="84"/>
      <c r="O96" s="84"/>
      <c r="P96" s="84"/>
      <c r="Q96" s="84"/>
      <c r="R96" s="84"/>
      <c r="S96" s="84"/>
      <c r="T96" s="84"/>
      <c r="U96" s="84"/>
      <c r="AD96" s="68"/>
    </row>
    <row r="97" spans="1:30" x14ac:dyDescent="0.25">
      <c r="A97" s="80">
        <v>603</v>
      </c>
      <c r="B97" s="83" t="s">
        <v>788</v>
      </c>
      <c r="C97" s="69"/>
      <c r="D97" s="38"/>
      <c r="E97" s="38"/>
      <c r="F97" s="38"/>
      <c r="G97" s="38"/>
      <c r="H97" s="38"/>
      <c r="I97" s="38"/>
      <c r="J97" s="38"/>
      <c r="K97" s="38"/>
      <c r="L97" s="38"/>
      <c r="M97" s="38"/>
      <c r="N97" s="84"/>
      <c r="O97" s="84"/>
      <c r="P97" s="84"/>
      <c r="Q97" s="84"/>
      <c r="R97" s="84"/>
      <c r="S97" s="84"/>
      <c r="T97" s="84"/>
      <c r="U97" s="84"/>
      <c r="AD97" s="68"/>
    </row>
    <row r="98" spans="1:30" x14ac:dyDescent="0.25">
      <c r="A98" s="80">
        <v>604</v>
      </c>
      <c r="B98" s="83" t="s">
        <v>789</v>
      </c>
      <c r="C98" s="69"/>
      <c r="D98" s="38"/>
      <c r="E98" s="38"/>
      <c r="F98" s="38"/>
      <c r="G98" s="38"/>
      <c r="H98" s="38"/>
      <c r="I98" s="38"/>
      <c r="J98" s="38"/>
      <c r="K98" s="38"/>
      <c r="L98" s="38"/>
      <c r="M98" s="38"/>
      <c r="N98" s="84"/>
      <c r="O98" s="84"/>
      <c r="P98" s="84"/>
      <c r="Q98" s="84"/>
      <c r="R98" s="84"/>
      <c r="S98" s="84"/>
      <c r="T98" s="84"/>
      <c r="U98" s="84"/>
      <c r="AD98" s="68"/>
    </row>
    <row r="99" spans="1:30" x14ac:dyDescent="0.25">
      <c r="A99" s="80">
        <v>605</v>
      </c>
      <c r="B99" s="83" t="s">
        <v>775</v>
      </c>
      <c r="C99" s="69"/>
      <c r="D99" s="38"/>
      <c r="E99" s="38"/>
      <c r="F99" s="38"/>
      <c r="G99" s="38"/>
      <c r="H99" s="38"/>
      <c r="I99" s="38"/>
      <c r="J99" s="38"/>
      <c r="K99" s="38"/>
      <c r="L99" s="38"/>
      <c r="M99" s="38"/>
      <c r="N99" s="84"/>
      <c r="O99" s="84"/>
      <c r="P99" s="84"/>
      <c r="Q99" s="84"/>
      <c r="R99" s="84"/>
      <c r="S99" s="84"/>
      <c r="T99" s="84"/>
      <c r="U99" s="84"/>
      <c r="AD99" s="68"/>
    </row>
    <row r="100" spans="1:30" x14ac:dyDescent="0.25">
      <c r="A100" s="80">
        <v>606</v>
      </c>
      <c r="B100" s="83" t="s">
        <v>776</v>
      </c>
      <c r="C100" s="69"/>
      <c r="D100" s="38"/>
      <c r="E100" s="38"/>
      <c r="F100" s="38"/>
      <c r="G100" s="38"/>
      <c r="H100" s="38"/>
      <c r="I100" s="38"/>
      <c r="J100" s="38"/>
      <c r="K100" s="38"/>
      <c r="L100" s="38"/>
      <c r="M100" s="38"/>
      <c r="N100" s="84"/>
      <c r="O100" s="84"/>
      <c r="P100" s="84"/>
      <c r="Q100" s="84"/>
      <c r="R100" s="84"/>
      <c r="S100" s="84"/>
      <c r="T100" s="84"/>
      <c r="U100" s="84"/>
      <c r="AD100" s="68"/>
    </row>
    <row r="101" spans="1:30" x14ac:dyDescent="0.25">
      <c r="A101" s="80">
        <v>609</v>
      </c>
      <c r="B101" s="83" t="s">
        <v>790</v>
      </c>
      <c r="C101" s="69"/>
      <c r="D101" s="38"/>
      <c r="E101" s="38"/>
      <c r="F101" s="38"/>
      <c r="G101" s="38"/>
      <c r="H101" s="38"/>
      <c r="I101" s="38"/>
      <c r="J101" s="38"/>
      <c r="K101" s="38"/>
      <c r="L101" s="38"/>
      <c r="M101" s="38"/>
      <c r="N101" s="84"/>
      <c r="O101" s="84"/>
      <c r="P101" s="84"/>
      <c r="Q101" s="84"/>
      <c r="R101" s="84"/>
      <c r="S101" s="84"/>
      <c r="T101" s="84"/>
      <c r="U101" s="84"/>
      <c r="AD101" s="68"/>
    </row>
    <row r="102" spans="1:30" x14ac:dyDescent="0.25">
      <c r="A102" s="80">
        <v>610</v>
      </c>
      <c r="B102" s="83" t="s">
        <v>791</v>
      </c>
      <c r="C102" s="69"/>
      <c r="D102" s="38"/>
      <c r="E102" s="38"/>
      <c r="F102" s="38"/>
      <c r="G102" s="38"/>
      <c r="H102" s="38"/>
      <c r="I102" s="38"/>
      <c r="J102" s="38"/>
      <c r="K102" s="38"/>
      <c r="L102" s="38"/>
      <c r="M102" s="38"/>
      <c r="N102" s="84"/>
      <c r="O102" s="84"/>
      <c r="P102" s="84"/>
      <c r="Q102" s="84"/>
      <c r="R102" s="84"/>
      <c r="S102" s="84"/>
      <c r="T102" s="84"/>
      <c r="U102" s="84"/>
      <c r="AD102" s="68"/>
    </row>
    <row r="103" spans="1:30" x14ac:dyDescent="0.25">
      <c r="A103" s="80">
        <v>612</v>
      </c>
      <c r="B103" s="83" t="s">
        <v>792</v>
      </c>
      <c r="C103" s="69"/>
      <c r="D103" s="38"/>
      <c r="E103" s="38"/>
      <c r="F103" s="38"/>
      <c r="G103" s="38"/>
      <c r="H103" s="38"/>
      <c r="I103" s="38"/>
      <c r="J103" s="38"/>
      <c r="K103" s="38"/>
      <c r="L103" s="38"/>
      <c r="M103" s="38"/>
      <c r="N103" s="84"/>
      <c r="O103" s="84"/>
      <c r="P103" s="84"/>
      <c r="Q103" s="84"/>
      <c r="R103" s="84"/>
      <c r="S103" s="84"/>
      <c r="T103" s="84"/>
      <c r="U103" s="84"/>
      <c r="AD103" s="68"/>
    </row>
    <row r="104" spans="1:30" x14ac:dyDescent="0.25">
      <c r="A104" s="80">
        <v>614</v>
      </c>
      <c r="B104" s="83" t="s">
        <v>777</v>
      </c>
      <c r="C104" s="69"/>
      <c r="D104" s="38"/>
      <c r="E104" s="38"/>
      <c r="F104" s="38"/>
      <c r="G104" s="38"/>
      <c r="H104" s="38"/>
      <c r="I104" s="38"/>
      <c r="J104" s="38"/>
      <c r="K104" s="38"/>
      <c r="L104" s="38"/>
      <c r="M104" s="38"/>
      <c r="N104" s="84"/>
      <c r="O104" s="84"/>
      <c r="P104" s="84"/>
      <c r="Q104" s="84"/>
      <c r="R104" s="84"/>
      <c r="S104" s="84"/>
      <c r="T104" s="84"/>
      <c r="U104" s="84"/>
      <c r="AD104" s="68"/>
    </row>
    <row r="105" spans="1:30" x14ac:dyDescent="0.25">
      <c r="A105" s="80">
        <v>620</v>
      </c>
      <c r="B105" s="83" t="s">
        <v>769</v>
      </c>
      <c r="C105" s="69"/>
      <c r="D105" s="38"/>
      <c r="E105" s="38"/>
      <c r="F105" s="38"/>
      <c r="G105" s="38"/>
      <c r="H105" s="38"/>
      <c r="I105" s="38"/>
      <c r="J105" s="38"/>
      <c r="K105" s="38"/>
      <c r="L105" s="38"/>
      <c r="M105" s="38"/>
      <c r="N105" s="84"/>
      <c r="O105" s="84"/>
      <c r="P105" s="84"/>
      <c r="Q105" s="84"/>
      <c r="R105" s="84"/>
      <c r="S105" s="84"/>
      <c r="T105" s="84"/>
      <c r="U105" s="84"/>
      <c r="AD105" s="68"/>
    </row>
    <row r="106" spans="1:30" x14ac:dyDescent="0.25">
      <c r="A106" s="80">
        <v>621</v>
      </c>
      <c r="B106" s="83" t="s">
        <v>784</v>
      </c>
      <c r="C106" s="69"/>
      <c r="D106" s="38"/>
      <c r="E106" s="38"/>
      <c r="F106" s="38"/>
      <c r="G106" s="38"/>
      <c r="H106" s="38"/>
      <c r="I106" s="38"/>
      <c r="J106" s="38"/>
      <c r="K106" s="38"/>
      <c r="L106" s="38"/>
      <c r="M106" s="38"/>
      <c r="N106" s="84"/>
      <c r="O106" s="84"/>
      <c r="P106" s="84"/>
      <c r="Q106" s="84"/>
      <c r="R106" s="84"/>
      <c r="S106" s="84"/>
      <c r="T106" s="84"/>
      <c r="U106" s="84"/>
      <c r="AD106" s="68"/>
    </row>
    <row r="107" spans="1:30" x14ac:dyDescent="0.25">
      <c r="A107" s="90">
        <v>690</v>
      </c>
      <c r="B107" s="91" t="s">
        <v>793</v>
      </c>
      <c r="C107" s="69"/>
      <c r="D107" s="38"/>
      <c r="E107" s="38"/>
      <c r="F107" s="38"/>
      <c r="G107" s="38"/>
      <c r="H107" s="38"/>
      <c r="I107" s="38"/>
      <c r="J107" s="38"/>
      <c r="K107" s="38"/>
      <c r="L107" s="38"/>
      <c r="M107" s="38"/>
      <c r="N107" s="84"/>
      <c r="O107" s="84"/>
      <c r="P107" s="84"/>
      <c r="Q107" s="84"/>
      <c r="R107" s="84"/>
      <c r="S107" s="84"/>
      <c r="T107" s="84"/>
      <c r="U107" s="84"/>
      <c r="AD107" s="68"/>
    </row>
    <row r="108" spans="1:30" x14ac:dyDescent="0.25">
      <c r="A108" s="307" t="s">
        <v>295</v>
      </c>
      <c r="B108" s="307"/>
      <c r="C108" s="69"/>
      <c r="D108" s="111">
        <f>SUM(D95:D107)</f>
        <v>0</v>
      </c>
      <c r="E108" s="111">
        <f>SUM(E95:E107)</f>
        <v>0</v>
      </c>
      <c r="F108" s="111">
        <f t="shared" ref="F108:M108" si="2">SUM(F95:F107)</f>
        <v>0</v>
      </c>
      <c r="G108" s="111">
        <f t="shared" si="2"/>
        <v>0</v>
      </c>
      <c r="H108" s="111">
        <f t="shared" si="2"/>
        <v>0</v>
      </c>
      <c r="I108" s="111">
        <f>SUM(I95:I107)</f>
        <v>0</v>
      </c>
      <c r="J108" s="111">
        <f t="shared" si="2"/>
        <v>0</v>
      </c>
      <c r="K108" s="111">
        <f t="shared" si="2"/>
        <v>0</v>
      </c>
      <c r="L108" s="111">
        <f t="shared" si="2"/>
        <v>0</v>
      </c>
      <c r="M108" s="111">
        <f t="shared" si="2"/>
        <v>0</v>
      </c>
      <c r="N108" s="111">
        <f>SUM(N95:N107)</f>
        <v>0</v>
      </c>
      <c r="O108" s="111">
        <f>SUM(O95:O107)</f>
        <v>0</v>
      </c>
      <c r="P108" s="111">
        <f>SUM(P95:P107)</f>
        <v>0</v>
      </c>
      <c r="Q108" s="111">
        <f>SUM(Q95:Q107)</f>
        <v>0</v>
      </c>
      <c r="R108" s="112"/>
      <c r="S108" s="112"/>
      <c r="T108" s="92"/>
      <c r="U108" s="92"/>
      <c r="AD108" s="68"/>
    </row>
    <row r="109" spans="1:30" x14ac:dyDescent="0.25">
      <c r="A109" s="86"/>
      <c r="B109" s="86"/>
      <c r="C109" s="69"/>
      <c r="D109" s="111"/>
      <c r="E109" s="111"/>
      <c r="F109" s="111"/>
      <c r="G109" s="111"/>
      <c r="H109" s="111"/>
      <c r="I109" s="111"/>
      <c r="J109" s="111"/>
      <c r="K109" s="111"/>
      <c r="L109" s="111"/>
      <c r="M109" s="111"/>
      <c r="N109" s="111"/>
      <c r="O109" s="111"/>
      <c r="P109" s="111"/>
      <c r="Q109" s="111"/>
      <c r="R109" s="112"/>
      <c r="S109" s="112"/>
      <c r="T109" s="92"/>
      <c r="U109" s="92"/>
      <c r="AD109" s="68"/>
    </row>
    <row r="110" spans="1:30" x14ac:dyDescent="0.25">
      <c r="A110" s="86"/>
      <c r="B110" s="86" t="s">
        <v>305</v>
      </c>
      <c r="C110" s="69"/>
      <c r="D110" s="106">
        <v>10</v>
      </c>
      <c r="E110" s="106">
        <f>AVERAGE(10.0001,10.2499)</f>
        <v>10.125</v>
      </c>
      <c r="F110" s="106">
        <f>AVERAGE(10.25,10.4999)</f>
        <v>10.37495</v>
      </c>
      <c r="G110" s="106">
        <f>AVERAGE(10.5,10.7499)</f>
        <v>10.62495</v>
      </c>
      <c r="H110" s="106">
        <f>AVERAGE(10.75,10.9999)</f>
        <v>10.87495</v>
      </c>
      <c r="I110" s="106">
        <v>11</v>
      </c>
      <c r="J110" s="106">
        <f>AVERAGE(11.0001,11.2499)</f>
        <v>11.125</v>
      </c>
      <c r="K110" s="106">
        <f>AVERAGE(11.25,11.4999)</f>
        <v>11.37495</v>
      </c>
      <c r="L110" s="106">
        <f>AVERAGE(11.5,11.7499)</f>
        <v>11.62495</v>
      </c>
      <c r="M110" s="106">
        <f>AVERAGE(11.75,11.9999)</f>
        <v>11.87495</v>
      </c>
      <c r="N110" s="106">
        <f>AVERAGE(12,12.2499)</f>
        <v>12.12495</v>
      </c>
      <c r="O110" s="106">
        <f>AVERAGE(12.25,12.4999)</f>
        <v>12.37495</v>
      </c>
      <c r="P110" s="106">
        <f>AVERAGE(12.5,12.7499)</f>
        <v>12.62495</v>
      </c>
      <c r="Q110" s="106">
        <f>AVERAGE(12.75,12.9999)</f>
        <v>12.87495</v>
      </c>
      <c r="R110" s="112"/>
      <c r="S110" s="112"/>
      <c r="T110" s="92"/>
      <c r="U110" s="92"/>
      <c r="AD110" s="68"/>
    </row>
    <row r="111" spans="1:30" x14ac:dyDescent="0.25">
      <c r="A111" s="86"/>
      <c r="B111" s="86"/>
      <c r="C111" s="69"/>
      <c r="D111" s="111"/>
      <c r="E111" s="111"/>
      <c r="F111" s="111"/>
      <c r="G111" s="111"/>
      <c r="H111" s="111"/>
      <c r="I111" s="111"/>
      <c r="J111" s="111"/>
      <c r="K111" s="111"/>
      <c r="L111" s="111"/>
      <c r="M111" s="111"/>
      <c r="N111" s="111"/>
      <c r="O111" s="111"/>
      <c r="P111" s="111"/>
      <c r="Q111" s="111"/>
      <c r="R111" s="112"/>
      <c r="S111" s="112"/>
      <c r="T111" s="92"/>
      <c r="U111" s="92"/>
      <c r="AD111" s="68"/>
    </row>
    <row r="112" spans="1:30" x14ac:dyDescent="0.25">
      <c r="A112" s="86"/>
      <c r="B112" s="86" t="s">
        <v>306</v>
      </c>
      <c r="C112" s="69"/>
      <c r="D112" s="109">
        <f t="shared" ref="D112:M112" si="3">D108*D110</f>
        <v>0</v>
      </c>
      <c r="E112" s="109">
        <f t="shared" si="3"/>
        <v>0</v>
      </c>
      <c r="F112" s="109">
        <f t="shared" si="3"/>
        <v>0</v>
      </c>
      <c r="G112" s="109">
        <f t="shared" si="3"/>
        <v>0</v>
      </c>
      <c r="H112" s="109">
        <f t="shared" si="3"/>
        <v>0</v>
      </c>
      <c r="I112" s="109">
        <f t="shared" si="3"/>
        <v>0</v>
      </c>
      <c r="J112" s="109">
        <f t="shared" si="3"/>
        <v>0</v>
      </c>
      <c r="K112" s="109">
        <f t="shared" si="3"/>
        <v>0</v>
      </c>
      <c r="L112" s="109">
        <f t="shared" si="3"/>
        <v>0</v>
      </c>
      <c r="M112" s="109">
        <f t="shared" si="3"/>
        <v>0</v>
      </c>
      <c r="N112" s="109">
        <f>N108*N110</f>
        <v>0</v>
      </c>
      <c r="O112" s="109">
        <f>O108*O110</f>
        <v>0</v>
      </c>
      <c r="P112" s="109">
        <f>P108*P110</f>
        <v>0</v>
      </c>
      <c r="Q112" s="110">
        <f>Q108*Q110</f>
        <v>0</v>
      </c>
      <c r="R112" s="112"/>
      <c r="S112" s="112"/>
      <c r="T112" s="92"/>
      <c r="U112" s="92"/>
      <c r="AD112" s="68"/>
    </row>
    <row r="113" spans="1:30" x14ac:dyDescent="0.25">
      <c r="A113" s="86"/>
      <c r="B113" s="86"/>
      <c r="C113" s="69"/>
      <c r="D113" s="111"/>
      <c r="E113" s="111"/>
      <c r="F113" s="111"/>
      <c r="G113" s="111"/>
      <c r="H113" s="111"/>
      <c r="I113" s="111"/>
      <c r="J113" s="111"/>
      <c r="K113" s="111"/>
      <c r="L113" s="111"/>
      <c r="M113" s="111"/>
      <c r="N113" s="111"/>
      <c r="O113" s="111"/>
      <c r="P113" s="111"/>
      <c r="Q113" s="111"/>
      <c r="R113" s="112"/>
      <c r="S113" s="112"/>
      <c r="T113" s="92"/>
      <c r="U113" s="92"/>
      <c r="AD113" s="68"/>
    </row>
    <row r="114" spans="1:30" ht="5.25" customHeight="1" x14ac:dyDescent="0.25">
      <c r="A114" s="93"/>
      <c r="B114" s="93"/>
      <c r="C114" s="69"/>
      <c r="D114" s="94"/>
      <c r="E114" s="94"/>
      <c r="F114" s="94"/>
      <c r="G114" s="94"/>
      <c r="H114" s="94"/>
      <c r="I114" s="94"/>
      <c r="J114" s="94"/>
      <c r="K114" s="94"/>
      <c r="L114" s="94"/>
      <c r="M114" s="94"/>
      <c r="N114" s="94"/>
      <c r="O114" s="94"/>
      <c r="P114" s="94"/>
      <c r="Q114" s="94"/>
      <c r="R114" s="94"/>
      <c r="S114" s="94"/>
      <c r="T114" s="94"/>
      <c r="U114" s="94"/>
      <c r="V114" s="68"/>
      <c r="W114" s="68"/>
      <c r="X114" s="68"/>
      <c r="Y114" s="68"/>
      <c r="Z114" s="68"/>
      <c r="AA114" s="68"/>
      <c r="AB114" s="68"/>
      <c r="AC114" s="68"/>
      <c r="AD114" s="68"/>
    </row>
    <row r="115" spans="1:30" x14ac:dyDescent="0.25">
      <c r="B115" s="104"/>
      <c r="C115" s="102"/>
      <c r="D115" s="57"/>
    </row>
    <row r="116" spans="1:30" x14ac:dyDescent="0.25">
      <c r="B116" s="104"/>
      <c r="C116" s="102"/>
      <c r="D116" s="57"/>
    </row>
    <row r="117" spans="1:30" x14ac:dyDescent="0.25">
      <c r="B117" s="104"/>
      <c r="C117" s="102"/>
      <c r="D117" s="57"/>
    </row>
    <row r="118" spans="1:30" x14ac:dyDescent="0.25">
      <c r="B118" s="104"/>
      <c r="C118" s="102"/>
      <c r="D118" s="57"/>
    </row>
    <row r="119" spans="1:30" x14ac:dyDescent="0.25">
      <c r="B119" s="104"/>
      <c r="C119" s="102"/>
      <c r="D119" s="57"/>
    </row>
    <row r="120" spans="1:30" x14ac:dyDescent="0.25">
      <c r="B120" s="104"/>
      <c r="C120" s="102"/>
      <c r="D120" s="57"/>
    </row>
    <row r="121" spans="1:30" x14ac:dyDescent="0.25">
      <c r="B121" s="104"/>
      <c r="C121" s="102"/>
      <c r="D121" s="57"/>
    </row>
    <row r="122" spans="1:30" hidden="1" x14ac:dyDescent="0.25">
      <c r="B122" s="104"/>
      <c r="C122" s="102"/>
      <c r="D122" s="57"/>
    </row>
    <row r="123" spans="1:30" hidden="1" x14ac:dyDescent="0.25">
      <c r="B123" s="104"/>
      <c r="C123" s="102"/>
      <c r="D123" s="57"/>
    </row>
    <row r="124" spans="1:30" hidden="1" x14ac:dyDescent="0.25">
      <c r="B124" s="104"/>
      <c r="C124" s="102"/>
      <c r="D124" s="57"/>
    </row>
    <row r="125" spans="1:30" hidden="1" x14ac:dyDescent="0.25">
      <c r="B125" s="104"/>
      <c r="C125" s="102"/>
      <c r="D125" s="57"/>
    </row>
    <row r="126" spans="1:30" hidden="1" x14ac:dyDescent="0.25">
      <c r="B126" s="104"/>
      <c r="C126" s="102"/>
      <c r="D126" s="57"/>
    </row>
    <row r="127" spans="1:30" hidden="1" x14ac:dyDescent="0.25">
      <c r="B127" s="104" t="s">
        <v>1128</v>
      </c>
      <c r="C127" s="102"/>
      <c r="D127" s="60">
        <v>1.036</v>
      </c>
      <c r="E127" s="66"/>
    </row>
    <row r="128" spans="1:30" hidden="1" x14ac:dyDescent="0.25">
      <c r="B128" s="104" t="s">
        <v>1129</v>
      </c>
      <c r="C128" s="102"/>
      <c r="D128" s="60">
        <v>1.02</v>
      </c>
      <c r="E128" s="66"/>
    </row>
    <row r="129" spans="1:4" hidden="1" x14ac:dyDescent="0.25">
      <c r="C129" s="102"/>
    </row>
    <row r="130" spans="1:4" hidden="1" x14ac:dyDescent="0.25">
      <c r="C130" s="102"/>
    </row>
    <row r="131" spans="1:4" hidden="1" x14ac:dyDescent="0.25">
      <c r="C131" s="102"/>
    </row>
    <row r="132" spans="1:4" hidden="1" x14ac:dyDescent="0.25">
      <c r="C132" s="102"/>
    </row>
    <row r="133" spans="1:4" hidden="1" x14ac:dyDescent="0.25">
      <c r="C133" s="102"/>
    </row>
    <row r="134" spans="1:4" hidden="1" x14ac:dyDescent="0.25">
      <c r="C134" s="102"/>
    </row>
    <row r="135" spans="1:4" hidden="1" x14ac:dyDescent="0.25">
      <c r="C135" s="102"/>
    </row>
    <row r="136" spans="1:4" hidden="1" x14ac:dyDescent="0.25">
      <c r="C136" s="102"/>
    </row>
    <row r="137" spans="1:4" hidden="1" x14ac:dyDescent="0.25">
      <c r="C137" s="102"/>
    </row>
    <row r="138" spans="1:4" hidden="1" x14ac:dyDescent="0.25">
      <c r="C138" s="102"/>
    </row>
    <row r="139" spans="1:4" hidden="1" x14ac:dyDescent="0.25">
      <c r="C139" s="102"/>
    </row>
    <row r="140" spans="1:4" hidden="1" x14ac:dyDescent="0.25">
      <c r="C140" s="102"/>
    </row>
    <row r="141" spans="1:4" hidden="1" x14ac:dyDescent="0.25">
      <c r="A141" s="154" t="s">
        <v>1704</v>
      </c>
      <c r="B141" s="154"/>
      <c r="C141" s="155"/>
      <c r="D141" s="154"/>
    </row>
    <row r="142" spans="1:4" hidden="1" x14ac:dyDescent="0.25">
      <c r="C142" s="102"/>
    </row>
    <row r="143" spans="1:4" hidden="1" x14ac:dyDescent="0.25">
      <c r="C143" s="102"/>
    </row>
    <row r="144" spans="1:4" x14ac:dyDescent="0.25">
      <c r="C144" s="102"/>
    </row>
    <row r="145" spans="3:3" x14ac:dyDescent="0.25">
      <c r="C145" s="102"/>
    </row>
    <row r="146" spans="3:3" x14ac:dyDescent="0.25">
      <c r="C146" s="102"/>
    </row>
    <row r="147" spans="3:3" x14ac:dyDescent="0.25">
      <c r="C147" s="102"/>
    </row>
    <row r="148" spans="3:3" x14ac:dyDescent="0.25">
      <c r="C148" s="102"/>
    </row>
    <row r="149" spans="3:3" x14ac:dyDescent="0.25">
      <c r="C149" s="102"/>
    </row>
    <row r="150" spans="3:3" x14ac:dyDescent="0.25">
      <c r="C150" s="102"/>
    </row>
    <row r="151" spans="3:3" x14ac:dyDescent="0.25">
      <c r="C151" s="102"/>
    </row>
    <row r="152" spans="3:3" x14ac:dyDescent="0.25">
      <c r="C152" s="102"/>
    </row>
  </sheetData>
  <sheetProtection algorithmName="SHA-512" hashValue="63uw0HQvz4CALHi4hTjLkKg+18l/us04rCdlsxR5gqMxxWmtBBGwqxIRU/LnCHCOtXqLqKIwt36nA/9aceUV4Q==" saltValue="wSJlGMEYpw/PzFPmUtOztg==" spinCount="100000" sheet="1" selectLockedCells="1"/>
  <mergeCells count="9">
    <mergeCell ref="H4:J4"/>
    <mergeCell ref="L4:M4"/>
    <mergeCell ref="D7:M7"/>
    <mergeCell ref="A88:B88"/>
    <mergeCell ref="A108:B108"/>
    <mergeCell ref="A7:B7"/>
    <mergeCell ref="A94:B94"/>
    <mergeCell ref="A3:G3"/>
    <mergeCell ref="F4:G4"/>
  </mergeCells>
  <pageMargins left="0.2" right="0.2" top="0.25" bottom="0.2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E207"/>
  <sheetViews>
    <sheetView topLeftCell="A57" zoomScale="70" zoomScaleNormal="70" workbookViewId="0"/>
  </sheetViews>
  <sheetFormatPr defaultColWidth="9.140625" defaultRowHeight="15" x14ac:dyDescent="0.25"/>
  <cols>
    <col min="1" max="1" width="21.85546875" style="65" customWidth="1"/>
    <col min="2" max="2" width="31.5703125" style="65" customWidth="1"/>
    <col min="3" max="3" width="1.140625" style="105" customWidth="1"/>
    <col min="4" max="12" width="15.7109375" style="65" customWidth="1"/>
    <col min="13" max="13" width="13.85546875" style="65" bestFit="1" customWidth="1"/>
    <col min="14" max="16" width="15.7109375" style="65" customWidth="1"/>
    <col min="17" max="17" width="13.85546875" style="65" bestFit="1" customWidth="1"/>
    <col min="18" max="19" width="15.7109375" style="65" customWidth="1"/>
    <col min="20" max="25" width="15.7109375" style="65" hidden="1" customWidth="1"/>
    <col min="26" max="26" width="13.85546875" style="65" hidden="1" customWidth="1"/>
    <col min="27" max="28" width="15.7109375" style="65" hidden="1" customWidth="1"/>
    <col min="29" max="29" width="13.85546875" style="65" hidden="1" customWidth="1"/>
    <col min="30" max="30" width="1.28515625" style="65" hidden="1" customWidth="1"/>
    <col min="31" max="16384" width="9.140625" style="65"/>
  </cols>
  <sheetData>
    <row r="1" spans="1:30" ht="26.25" x14ac:dyDescent="0.25">
      <c r="A1" s="67" t="s">
        <v>300</v>
      </c>
      <c r="C1" s="65"/>
    </row>
    <row r="2" spans="1:30" ht="6.75" customHeight="1" x14ac:dyDescent="0.25">
      <c r="A2" s="68"/>
      <c r="B2" s="68"/>
      <c r="C2" s="69"/>
      <c r="D2" s="68"/>
      <c r="E2" s="68"/>
      <c r="F2" s="68"/>
      <c r="G2" s="68"/>
      <c r="H2" s="68"/>
      <c r="I2" s="68"/>
      <c r="J2" s="68"/>
      <c r="K2" s="68"/>
      <c r="L2" s="68"/>
      <c r="M2" s="68"/>
      <c r="N2" s="68"/>
      <c r="O2" s="68"/>
      <c r="P2" s="68"/>
      <c r="Q2" s="68"/>
      <c r="R2" s="68"/>
      <c r="S2" s="68"/>
      <c r="T2" s="68"/>
      <c r="U2" s="68"/>
      <c r="AD2" s="68"/>
    </row>
    <row r="3" spans="1:30" s="70" customFormat="1" ht="20.25" customHeight="1" thickBot="1" x14ac:dyDescent="0.3">
      <c r="A3" s="318" t="str">
        <f>'Funding Request'!C4 &amp; "-" &amp; 'Funding Request'!C5</f>
        <v>-</v>
      </c>
      <c r="B3" s="318"/>
      <c r="C3" s="318"/>
      <c r="D3" s="318"/>
      <c r="E3" s="318"/>
      <c r="F3" s="318"/>
      <c r="G3" s="318"/>
      <c r="J3" s="71"/>
      <c r="K3" s="72"/>
      <c r="L3" s="72"/>
      <c r="M3" s="72"/>
      <c r="N3" s="73"/>
      <c r="O3" s="73"/>
      <c r="P3" s="73"/>
      <c r="Q3" s="73"/>
      <c r="R3" s="73"/>
      <c r="S3" s="73"/>
      <c r="T3" s="73"/>
      <c r="U3" s="73"/>
      <c r="V3" s="73"/>
      <c r="W3" s="73"/>
      <c r="X3" s="73"/>
      <c r="Y3" s="73"/>
      <c r="Z3" s="73"/>
      <c r="AA3" s="73"/>
      <c r="AB3" s="73"/>
      <c r="AC3" s="73"/>
      <c r="AD3" s="74"/>
    </row>
    <row r="4" spans="1:30" s="70" customFormat="1" ht="18.75" customHeight="1" thickBot="1" x14ac:dyDescent="0.3">
      <c r="A4" s="75" t="s">
        <v>339</v>
      </c>
      <c r="B4" s="76"/>
      <c r="C4" s="77"/>
      <c r="D4" s="76"/>
      <c r="E4" s="76"/>
      <c r="F4" s="308"/>
      <c r="G4" s="308"/>
      <c r="H4" s="308"/>
      <c r="I4" s="308"/>
      <c r="J4" s="308"/>
      <c r="K4" s="78"/>
      <c r="L4" s="309"/>
      <c r="M4" s="310"/>
      <c r="AD4" s="79"/>
    </row>
    <row r="5" spans="1:30" ht="5.25" customHeight="1" x14ac:dyDescent="0.25">
      <c r="A5" s="68"/>
      <c r="B5" s="68"/>
      <c r="C5" s="69"/>
      <c r="D5" s="68"/>
      <c r="E5" s="68"/>
      <c r="F5" s="68"/>
      <c r="G5" s="68"/>
      <c r="H5" s="68"/>
      <c r="I5" s="68"/>
      <c r="J5" s="68"/>
      <c r="K5" s="68"/>
      <c r="L5" s="68"/>
      <c r="M5" s="68"/>
      <c r="N5" s="68"/>
      <c r="O5" s="68"/>
      <c r="P5" s="68"/>
      <c r="Q5" s="68"/>
      <c r="R5" s="68"/>
      <c r="S5" s="68"/>
      <c r="T5" s="68"/>
      <c r="U5" s="68"/>
      <c r="AD5" s="68"/>
    </row>
    <row r="6" spans="1:30" ht="20.25" customHeight="1" x14ac:dyDescent="0.25">
      <c r="A6" s="71" t="s">
        <v>1663</v>
      </c>
      <c r="C6" s="69"/>
      <c r="AD6" s="68"/>
    </row>
    <row r="7" spans="1:30" ht="18.75" customHeight="1" x14ac:dyDescent="0.25">
      <c r="C7" s="69"/>
      <c r="D7" s="311" t="s">
        <v>824</v>
      </c>
      <c r="E7" s="311"/>
      <c r="F7" s="311"/>
      <c r="G7" s="311"/>
      <c r="H7" s="311"/>
      <c r="I7" s="311"/>
      <c r="J7" s="311"/>
      <c r="K7" s="311"/>
      <c r="L7" s="311"/>
      <c r="M7" s="311"/>
      <c r="AD7" s="68"/>
    </row>
    <row r="8" spans="1:30" x14ac:dyDescent="0.25">
      <c r="A8" s="80" t="s">
        <v>320</v>
      </c>
      <c r="B8" s="80" t="s">
        <v>794</v>
      </c>
      <c r="C8" s="69"/>
      <c r="D8" s="81">
        <v>11</v>
      </c>
      <c r="E8" s="82" t="s">
        <v>1678</v>
      </c>
      <c r="F8" s="82" t="s">
        <v>324</v>
      </c>
      <c r="G8" s="82" t="s">
        <v>325</v>
      </c>
      <c r="H8" s="82" t="s">
        <v>326</v>
      </c>
      <c r="I8" s="81">
        <v>12</v>
      </c>
      <c r="J8" s="82" t="s">
        <v>1679</v>
      </c>
      <c r="K8" s="82" t="s">
        <v>328</v>
      </c>
      <c r="L8" s="82" t="s">
        <v>329</v>
      </c>
      <c r="M8" s="82" t="s">
        <v>330</v>
      </c>
      <c r="N8" s="81">
        <v>13</v>
      </c>
      <c r="O8" s="65" t="s">
        <v>1130</v>
      </c>
      <c r="P8" s="65" t="s">
        <v>332</v>
      </c>
      <c r="Q8" s="65" t="s">
        <v>333</v>
      </c>
      <c r="R8" s="65" t="s">
        <v>334</v>
      </c>
      <c r="S8" s="81">
        <v>14</v>
      </c>
      <c r="T8" s="65" t="s">
        <v>329</v>
      </c>
      <c r="U8" s="65" t="s">
        <v>330</v>
      </c>
      <c r="V8" s="65" t="s">
        <v>331</v>
      </c>
      <c r="W8" s="65" t="s">
        <v>332</v>
      </c>
      <c r="X8" s="65" t="s">
        <v>333</v>
      </c>
      <c r="Y8" s="65" t="s">
        <v>334</v>
      </c>
      <c r="Z8" s="65" t="s">
        <v>335</v>
      </c>
      <c r="AA8" s="65" t="s">
        <v>336</v>
      </c>
      <c r="AB8" s="65" t="s">
        <v>337</v>
      </c>
      <c r="AC8" s="65" t="s">
        <v>338</v>
      </c>
      <c r="AD8" s="68"/>
    </row>
    <row r="9" spans="1:30" x14ac:dyDescent="0.25">
      <c r="A9" s="80">
        <v>101</v>
      </c>
      <c r="B9" s="83" t="s">
        <v>709</v>
      </c>
      <c r="C9" s="69"/>
      <c r="D9" s="38"/>
      <c r="E9" s="38"/>
      <c r="F9" s="38"/>
      <c r="G9" s="38"/>
      <c r="H9" s="38"/>
      <c r="I9" s="38"/>
      <c r="J9" s="38"/>
      <c r="K9" s="38"/>
      <c r="L9" s="38"/>
      <c r="M9" s="38"/>
      <c r="N9" s="84"/>
      <c r="O9" s="84"/>
      <c r="P9" s="84"/>
      <c r="Q9" s="84"/>
      <c r="R9" s="84"/>
      <c r="S9" s="84"/>
      <c r="T9" s="84"/>
      <c r="U9" s="84"/>
      <c r="AD9" s="68"/>
    </row>
    <row r="10" spans="1:30" x14ac:dyDescent="0.25">
      <c r="A10" s="80">
        <v>102</v>
      </c>
      <c r="B10" s="83" t="s">
        <v>710</v>
      </c>
      <c r="C10" s="69"/>
      <c r="D10" s="38"/>
      <c r="E10" s="38"/>
      <c r="F10" s="38"/>
      <c r="G10" s="38"/>
      <c r="H10" s="38"/>
      <c r="I10" s="38"/>
      <c r="J10" s="38"/>
      <c r="K10" s="38"/>
      <c r="L10" s="38"/>
      <c r="M10" s="38">
        <v>30.06</v>
      </c>
      <c r="N10" s="84"/>
      <c r="O10" s="84"/>
      <c r="P10" s="84"/>
      <c r="Q10" s="84"/>
      <c r="R10" s="84">
        <v>297.25</v>
      </c>
      <c r="S10" s="84"/>
      <c r="T10" s="84"/>
      <c r="U10" s="84"/>
      <c r="AD10" s="68"/>
    </row>
    <row r="11" spans="1:30" x14ac:dyDescent="0.25">
      <c r="A11" s="80">
        <v>104</v>
      </c>
      <c r="B11" s="83" t="s">
        <v>711</v>
      </c>
      <c r="C11" s="69"/>
      <c r="D11" s="38"/>
      <c r="E11" s="38"/>
      <c r="F11" s="38"/>
      <c r="G11" s="38"/>
      <c r="H11" s="38"/>
      <c r="I11" s="38"/>
      <c r="J11" s="38"/>
      <c r="K11" s="38"/>
      <c r="L11" s="38"/>
      <c r="M11" s="38"/>
      <c r="N11" s="84"/>
      <c r="O11" s="84"/>
      <c r="P11" s="84"/>
      <c r="Q11" s="84"/>
      <c r="R11" s="84"/>
      <c r="S11" s="84"/>
      <c r="T11" s="84"/>
      <c r="U11" s="84"/>
      <c r="AD11" s="68"/>
    </row>
    <row r="12" spans="1:30" x14ac:dyDescent="0.25">
      <c r="A12" s="80">
        <v>105</v>
      </c>
      <c r="B12" s="83" t="s">
        <v>712</v>
      </c>
      <c r="C12" s="69"/>
      <c r="D12" s="38"/>
      <c r="E12" s="38"/>
      <c r="F12" s="38"/>
      <c r="G12" s="38"/>
      <c r="H12" s="38"/>
      <c r="I12" s="38"/>
      <c r="J12" s="38"/>
      <c r="K12" s="38"/>
      <c r="L12" s="38"/>
      <c r="M12" s="38"/>
      <c r="N12" s="84"/>
      <c r="O12" s="84"/>
      <c r="P12" s="84"/>
      <c r="Q12" s="84"/>
      <c r="R12" s="84"/>
      <c r="S12" s="84"/>
      <c r="T12" s="84"/>
      <c r="U12" s="84"/>
      <c r="AD12" s="68"/>
    </row>
    <row r="13" spans="1:30" x14ac:dyDescent="0.25">
      <c r="A13" s="80">
        <v>190</v>
      </c>
      <c r="B13" s="83" t="s">
        <v>713</v>
      </c>
      <c r="C13" s="69"/>
      <c r="D13" s="38"/>
      <c r="E13" s="38"/>
      <c r="F13" s="38"/>
      <c r="G13" s="38"/>
      <c r="H13" s="38"/>
      <c r="I13" s="38"/>
      <c r="J13" s="38"/>
      <c r="K13" s="38"/>
      <c r="L13" s="38"/>
      <c r="M13" s="38"/>
      <c r="N13" s="84"/>
      <c r="O13" s="84"/>
      <c r="P13" s="84"/>
      <c r="Q13" s="84"/>
      <c r="R13" s="84"/>
      <c r="S13" s="84"/>
      <c r="T13" s="84"/>
      <c r="U13" s="84"/>
      <c r="AD13" s="68"/>
    </row>
    <row r="14" spans="1:30" x14ac:dyDescent="0.25">
      <c r="A14" s="80">
        <v>213</v>
      </c>
      <c r="B14" s="83" t="s">
        <v>714</v>
      </c>
      <c r="C14" s="69"/>
      <c r="D14" s="38"/>
      <c r="E14" s="38"/>
      <c r="F14" s="38"/>
      <c r="G14" s="38"/>
      <c r="H14" s="38"/>
      <c r="I14" s="38"/>
      <c r="J14" s="38"/>
      <c r="K14" s="38"/>
      <c r="L14" s="38"/>
      <c r="M14" s="38"/>
      <c r="N14" s="84"/>
      <c r="O14" s="84"/>
      <c r="P14" s="84"/>
      <c r="Q14" s="84"/>
      <c r="R14" s="84"/>
      <c r="S14" s="84"/>
      <c r="T14" s="84"/>
      <c r="U14" s="84"/>
      <c r="AD14" s="68"/>
    </row>
    <row r="15" spans="1:30" x14ac:dyDescent="0.25">
      <c r="A15" s="80">
        <v>215</v>
      </c>
      <c r="B15" s="83" t="s">
        <v>715</v>
      </c>
      <c r="C15" s="69"/>
      <c r="D15" s="38"/>
      <c r="E15" s="38"/>
      <c r="F15" s="38"/>
      <c r="G15" s="38"/>
      <c r="H15" s="38"/>
      <c r="I15" s="38"/>
      <c r="J15" s="38"/>
      <c r="K15" s="38"/>
      <c r="L15" s="38"/>
      <c r="M15" s="38"/>
      <c r="N15" s="84"/>
      <c r="O15" s="84"/>
      <c r="P15" s="84"/>
      <c r="Q15" s="84"/>
      <c r="R15" s="84"/>
      <c r="S15" s="84"/>
      <c r="T15" s="84"/>
      <c r="U15" s="84"/>
      <c r="AD15" s="68"/>
    </row>
    <row r="16" spans="1:30" x14ac:dyDescent="0.25">
      <c r="A16" s="80">
        <v>218</v>
      </c>
      <c r="B16" s="83" t="s">
        <v>716</v>
      </c>
      <c r="C16" s="69"/>
      <c r="D16" s="38"/>
      <c r="E16" s="38"/>
      <c r="F16" s="38"/>
      <c r="G16" s="38"/>
      <c r="H16" s="38"/>
      <c r="I16" s="38"/>
      <c r="J16" s="38"/>
      <c r="K16" s="38"/>
      <c r="L16" s="38"/>
      <c r="M16" s="38"/>
      <c r="N16" s="84"/>
      <c r="O16" s="84"/>
      <c r="P16" s="84"/>
      <c r="Q16" s="84"/>
      <c r="R16" s="84"/>
      <c r="S16" s="84"/>
      <c r="T16" s="84"/>
      <c r="U16" s="84"/>
      <c r="AD16" s="68"/>
    </row>
    <row r="17" spans="1:30" x14ac:dyDescent="0.25">
      <c r="A17" s="80">
        <v>220</v>
      </c>
      <c r="B17" s="83" t="s">
        <v>717</v>
      </c>
      <c r="C17" s="69"/>
      <c r="D17" s="38"/>
      <c r="E17" s="38"/>
      <c r="F17" s="38"/>
      <c r="G17" s="38"/>
      <c r="H17" s="38"/>
      <c r="I17" s="38"/>
      <c r="J17" s="38"/>
      <c r="K17" s="38"/>
      <c r="L17" s="38"/>
      <c r="M17" s="38"/>
      <c r="N17" s="84"/>
      <c r="O17" s="84"/>
      <c r="P17" s="84"/>
      <c r="Q17" s="84"/>
      <c r="R17" s="84"/>
      <c r="S17" s="84"/>
      <c r="T17" s="84"/>
      <c r="U17" s="84"/>
      <c r="AD17" s="68"/>
    </row>
    <row r="18" spans="1:30" x14ac:dyDescent="0.25">
      <c r="A18" s="80">
        <v>221</v>
      </c>
      <c r="B18" s="83" t="s">
        <v>718</v>
      </c>
      <c r="C18" s="69"/>
      <c r="D18" s="38"/>
      <c r="E18" s="38"/>
      <c r="F18" s="38"/>
      <c r="G18" s="38"/>
      <c r="H18" s="38"/>
      <c r="I18" s="38"/>
      <c r="J18" s="38"/>
      <c r="K18" s="38"/>
      <c r="L18" s="38"/>
      <c r="M18" s="38"/>
      <c r="N18" s="84"/>
      <c r="O18" s="84"/>
      <c r="P18" s="84"/>
      <c r="Q18" s="84"/>
      <c r="R18" s="84"/>
      <c r="S18" s="84"/>
      <c r="T18" s="84"/>
      <c r="U18" s="84"/>
      <c r="AD18" s="68"/>
    </row>
    <row r="19" spans="1:30" x14ac:dyDescent="0.25">
      <c r="A19" s="80">
        <v>222</v>
      </c>
      <c r="B19" s="83" t="s">
        <v>719</v>
      </c>
      <c r="C19" s="69"/>
      <c r="D19" s="38"/>
      <c r="E19" s="38"/>
      <c r="F19" s="38"/>
      <c r="G19" s="38"/>
      <c r="H19" s="38"/>
      <c r="I19" s="38"/>
      <c r="J19" s="38"/>
      <c r="K19" s="38"/>
      <c r="L19" s="38"/>
      <c r="M19" s="38"/>
      <c r="N19" s="84"/>
      <c r="O19" s="84"/>
      <c r="P19" s="84"/>
      <c r="Q19" s="84"/>
      <c r="R19" s="84"/>
      <c r="S19" s="84"/>
      <c r="T19" s="84"/>
      <c r="U19" s="84"/>
      <c r="AD19" s="68"/>
    </row>
    <row r="20" spans="1:30" x14ac:dyDescent="0.25">
      <c r="A20" s="80">
        <v>224</v>
      </c>
      <c r="B20" s="83" t="s">
        <v>720</v>
      </c>
      <c r="C20" s="69"/>
      <c r="D20" s="38"/>
      <c r="E20" s="38"/>
      <c r="F20" s="38"/>
      <c r="G20" s="38"/>
      <c r="H20" s="38"/>
      <c r="I20" s="38"/>
      <c r="J20" s="38"/>
      <c r="K20" s="38"/>
      <c r="L20" s="38"/>
      <c r="M20" s="38"/>
      <c r="N20" s="84"/>
      <c r="O20" s="84"/>
      <c r="P20" s="84"/>
      <c r="Q20" s="84"/>
      <c r="R20" s="84"/>
      <c r="S20" s="84"/>
      <c r="T20" s="84"/>
      <c r="U20" s="84"/>
      <c r="AD20" s="68"/>
    </row>
    <row r="21" spans="1:30" x14ac:dyDescent="0.25">
      <c r="A21" s="80">
        <v>225</v>
      </c>
      <c r="B21" s="83" t="s">
        <v>721</v>
      </c>
      <c r="C21" s="69"/>
      <c r="D21" s="38"/>
      <c r="E21" s="38"/>
      <c r="F21" s="38"/>
      <c r="G21" s="38"/>
      <c r="H21" s="38"/>
      <c r="I21" s="38"/>
      <c r="J21" s="38"/>
      <c r="K21" s="38"/>
      <c r="L21" s="38"/>
      <c r="M21" s="38"/>
      <c r="N21" s="84"/>
      <c r="O21" s="84"/>
      <c r="P21" s="84"/>
      <c r="Q21" s="84"/>
      <c r="R21" s="84"/>
      <c r="S21" s="84"/>
      <c r="T21" s="84"/>
      <c r="U21" s="84"/>
      <c r="AD21" s="68"/>
    </row>
    <row r="22" spans="1:30" x14ac:dyDescent="0.25">
      <c r="A22" s="80">
        <v>227</v>
      </c>
      <c r="B22" s="83" t="s">
        <v>722</v>
      </c>
      <c r="C22" s="69"/>
      <c r="D22" s="38"/>
      <c r="E22" s="38"/>
      <c r="F22" s="38"/>
      <c r="G22" s="38"/>
      <c r="H22" s="38"/>
      <c r="I22" s="38"/>
      <c r="J22" s="38"/>
      <c r="K22" s="38"/>
      <c r="L22" s="38"/>
      <c r="M22" s="38"/>
      <c r="N22" s="84"/>
      <c r="O22" s="84"/>
      <c r="P22" s="84"/>
      <c r="Q22" s="84"/>
      <c r="R22" s="84"/>
      <c r="S22" s="84"/>
      <c r="T22" s="84"/>
      <c r="U22" s="84"/>
      <c r="AD22" s="68"/>
    </row>
    <row r="23" spans="1:30" x14ac:dyDescent="0.25">
      <c r="A23" s="80">
        <v>228</v>
      </c>
      <c r="B23" s="83" t="s">
        <v>723</v>
      </c>
      <c r="C23" s="69"/>
      <c r="D23" s="38">
        <f>4149.14+2792.76</f>
        <v>6941.9000000000005</v>
      </c>
      <c r="E23" s="38"/>
      <c r="F23" s="38">
        <f>465.32+132.58</f>
        <v>597.9</v>
      </c>
      <c r="G23" s="38">
        <f>1136.41+251.52</f>
        <v>1387.93</v>
      </c>
      <c r="H23" s="38">
        <f>63.04+8.47</f>
        <v>71.510000000000005</v>
      </c>
      <c r="I23" s="38">
        <f>18530.78+8.51</f>
        <v>18539.289999999997</v>
      </c>
      <c r="J23" s="38">
        <f>983.82+222.07</f>
        <v>1205.8900000000001</v>
      </c>
      <c r="K23" s="38">
        <f>1165.36+74.42</f>
        <v>1239.78</v>
      </c>
      <c r="L23" s="38">
        <f>100.29+221.97</f>
        <v>322.26</v>
      </c>
      <c r="M23" s="38">
        <f>802.54+453.83</f>
        <v>1256.3699999999999</v>
      </c>
      <c r="N23" s="84">
        <v>17.739999999999998</v>
      </c>
      <c r="O23" s="84">
        <v>542.23</v>
      </c>
      <c r="P23" s="84"/>
      <c r="Q23" s="84"/>
      <c r="R23" s="84"/>
      <c r="S23" s="84"/>
      <c r="T23" s="84"/>
      <c r="U23" s="84"/>
      <c r="AD23" s="68"/>
    </row>
    <row r="24" spans="1:30" x14ac:dyDescent="0.25">
      <c r="A24" s="80">
        <v>230</v>
      </c>
      <c r="B24" s="83" t="s">
        <v>724</v>
      </c>
      <c r="C24" s="69"/>
      <c r="D24" s="38"/>
      <c r="E24" s="38"/>
      <c r="F24" s="38"/>
      <c r="G24" s="38"/>
      <c r="H24" s="38"/>
      <c r="I24" s="38"/>
      <c r="J24" s="38"/>
      <c r="K24" s="38"/>
      <c r="L24" s="38"/>
      <c r="M24" s="38"/>
      <c r="N24" s="84"/>
      <c r="O24" s="84"/>
      <c r="P24" s="84"/>
      <c r="Q24" s="84"/>
      <c r="R24" s="84"/>
      <c r="S24" s="84"/>
      <c r="T24" s="84"/>
      <c r="U24" s="84"/>
      <c r="AD24" s="68"/>
    </row>
    <row r="25" spans="1:30" x14ac:dyDescent="0.25">
      <c r="A25" s="80">
        <v>232</v>
      </c>
      <c r="B25" s="83" t="s">
        <v>725</v>
      </c>
      <c r="C25" s="69"/>
      <c r="D25" s="38">
        <f>484.35+216.64</f>
        <v>700.99</v>
      </c>
      <c r="E25" s="38"/>
      <c r="F25" s="38"/>
      <c r="G25" s="38"/>
      <c r="H25" s="38"/>
      <c r="I25" s="38">
        <f>7678.2+2564</f>
        <v>10242.200000000001</v>
      </c>
      <c r="J25" s="38">
        <f>1439.37+742.6</f>
        <v>2181.9699999999998</v>
      </c>
      <c r="K25" s="38">
        <f>18.79+230.57</f>
        <v>249.35999999999999</v>
      </c>
      <c r="L25" s="38">
        <f>1649.66+923.71</f>
        <v>2573.37</v>
      </c>
      <c r="M25" s="38"/>
      <c r="N25" s="84">
        <v>14001.88</v>
      </c>
      <c r="O25" s="84">
        <v>920.24</v>
      </c>
      <c r="P25" s="84">
        <v>993.8</v>
      </c>
      <c r="Q25" s="84">
        <f>1351.81+307.92</f>
        <v>1659.73</v>
      </c>
      <c r="R25" s="84">
        <f>1713.5+368.32</f>
        <v>2081.8200000000002</v>
      </c>
      <c r="S25" s="84">
        <v>16.899999999999999</v>
      </c>
      <c r="T25" s="84"/>
      <c r="U25" s="84"/>
      <c r="AD25" s="68"/>
    </row>
    <row r="26" spans="1:30" x14ac:dyDescent="0.25">
      <c r="A26" s="80">
        <v>236</v>
      </c>
      <c r="B26" s="83" t="s">
        <v>726</v>
      </c>
      <c r="C26" s="69"/>
      <c r="D26" s="38"/>
      <c r="E26" s="38"/>
      <c r="F26" s="38"/>
      <c r="G26" s="38"/>
      <c r="H26" s="38"/>
      <c r="I26" s="38"/>
      <c r="J26" s="38"/>
      <c r="K26" s="38"/>
      <c r="L26" s="38"/>
      <c r="M26" s="38"/>
      <c r="N26" s="84"/>
      <c r="O26" s="84"/>
      <c r="P26" s="84"/>
      <c r="Q26" s="84"/>
      <c r="R26" s="84"/>
      <c r="S26" s="84"/>
      <c r="T26" s="84"/>
      <c r="U26" s="84"/>
      <c r="AD26" s="68"/>
    </row>
    <row r="27" spans="1:30" x14ac:dyDescent="0.25">
      <c r="A27" s="80">
        <v>237</v>
      </c>
      <c r="B27" s="83" t="s">
        <v>727</v>
      </c>
      <c r="C27" s="69"/>
      <c r="D27" s="38"/>
      <c r="E27" s="38"/>
      <c r="F27" s="38"/>
      <c r="G27" s="38"/>
      <c r="H27" s="38"/>
      <c r="I27" s="38"/>
      <c r="J27" s="38"/>
      <c r="K27" s="38"/>
      <c r="L27" s="38"/>
      <c r="M27" s="38"/>
      <c r="N27" s="84"/>
      <c r="O27" s="84"/>
      <c r="P27" s="84"/>
      <c r="Q27" s="84"/>
      <c r="R27" s="84"/>
      <c r="S27" s="84"/>
      <c r="T27" s="84"/>
      <c r="U27" s="84"/>
      <c r="AD27" s="68"/>
    </row>
    <row r="28" spans="1:30" x14ac:dyDescent="0.25">
      <c r="A28" s="80">
        <v>238</v>
      </c>
      <c r="B28" s="83" t="s">
        <v>728</v>
      </c>
      <c r="C28" s="69"/>
      <c r="D28" s="38"/>
      <c r="E28" s="38"/>
      <c r="F28" s="38"/>
      <c r="G28" s="38"/>
      <c r="H28" s="38"/>
      <c r="I28" s="38"/>
      <c r="J28" s="38"/>
      <c r="K28" s="38"/>
      <c r="L28" s="38"/>
      <c r="M28" s="38"/>
      <c r="N28" s="84"/>
      <c r="O28" s="84"/>
      <c r="P28" s="84"/>
      <c r="Q28" s="84"/>
      <c r="R28" s="84"/>
      <c r="S28" s="84"/>
      <c r="T28" s="84"/>
      <c r="U28" s="84"/>
      <c r="AD28" s="68"/>
    </row>
    <row r="29" spans="1:30" x14ac:dyDescent="0.25">
      <c r="A29" s="80">
        <v>243</v>
      </c>
      <c r="B29" s="83" t="s">
        <v>729</v>
      </c>
      <c r="C29" s="69"/>
      <c r="D29" s="38"/>
      <c r="E29" s="38"/>
      <c r="F29" s="38"/>
      <c r="G29" s="38"/>
      <c r="H29" s="38"/>
      <c r="I29" s="38"/>
      <c r="J29" s="38"/>
      <c r="K29" s="38"/>
      <c r="L29" s="38"/>
      <c r="M29" s="38"/>
      <c r="N29" s="84"/>
      <c r="O29" s="84"/>
      <c r="P29" s="84"/>
      <c r="Q29" s="84"/>
      <c r="R29" s="84"/>
      <c r="S29" s="84"/>
      <c r="T29" s="84"/>
      <c r="U29" s="84"/>
      <c r="AD29" s="68"/>
    </row>
    <row r="30" spans="1:30" x14ac:dyDescent="0.25">
      <c r="A30" s="80">
        <v>255</v>
      </c>
      <c r="B30" s="83" t="s">
        <v>730</v>
      </c>
      <c r="C30" s="69"/>
      <c r="D30" s="38"/>
      <c r="E30" s="38"/>
      <c r="F30" s="38"/>
      <c r="G30" s="38"/>
      <c r="H30" s="38"/>
      <c r="I30" s="38"/>
      <c r="J30" s="38"/>
      <c r="K30" s="38"/>
      <c r="L30" s="38"/>
      <c r="M30" s="38"/>
      <c r="N30" s="84"/>
      <c r="O30" s="84"/>
      <c r="P30" s="84"/>
      <c r="Q30" s="84"/>
      <c r="R30" s="84"/>
      <c r="S30" s="84"/>
      <c r="T30" s="84"/>
      <c r="U30" s="84"/>
      <c r="AD30" s="68"/>
    </row>
    <row r="31" spans="1:30" x14ac:dyDescent="0.25">
      <c r="A31" s="80">
        <v>257</v>
      </c>
      <c r="B31" s="83" t="s">
        <v>731</v>
      </c>
      <c r="C31" s="69"/>
      <c r="D31" s="38"/>
      <c r="E31" s="38"/>
      <c r="F31" s="38"/>
      <c r="G31" s="38"/>
      <c r="H31" s="38"/>
      <c r="I31" s="38"/>
      <c r="J31" s="38"/>
      <c r="K31" s="38"/>
      <c r="L31" s="38"/>
      <c r="M31" s="38"/>
      <c r="N31" s="84"/>
      <c r="O31" s="84"/>
      <c r="P31" s="84"/>
      <c r="Q31" s="84"/>
      <c r="R31" s="84"/>
      <c r="S31" s="84"/>
      <c r="T31" s="84"/>
      <c r="U31" s="84"/>
      <c r="AD31" s="68"/>
    </row>
    <row r="32" spans="1:30" x14ac:dyDescent="0.25">
      <c r="A32" s="80">
        <v>260</v>
      </c>
      <c r="B32" s="83" t="s">
        <v>732</v>
      </c>
      <c r="C32" s="69"/>
      <c r="D32" s="38"/>
      <c r="E32" s="38"/>
      <c r="F32" s="38"/>
      <c r="G32" s="38"/>
      <c r="H32" s="38"/>
      <c r="I32" s="38"/>
      <c r="J32" s="38"/>
      <c r="K32" s="38"/>
      <c r="L32" s="38"/>
      <c r="M32" s="38"/>
      <c r="N32" s="84"/>
      <c r="O32" s="84"/>
      <c r="P32" s="84"/>
      <c r="Q32" s="84"/>
      <c r="R32" s="84"/>
      <c r="S32" s="84"/>
      <c r="T32" s="84"/>
      <c r="U32" s="84"/>
      <c r="AD32" s="68"/>
    </row>
    <row r="33" spans="1:30" x14ac:dyDescent="0.25">
      <c r="A33" s="80">
        <v>261</v>
      </c>
      <c r="B33" s="83" t="s">
        <v>733</v>
      </c>
      <c r="C33" s="69"/>
      <c r="D33" s="38"/>
      <c r="E33" s="38"/>
      <c r="F33" s="38"/>
      <c r="G33" s="38"/>
      <c r="H33" s="38"/>
      <c r="I33" s="38"/>
      <c r="J33" s="38"/>
      <c r="K33" s="38"/>
      <c r="L33" s="38"/>
      <c r="M33" s="38"/>
      <c r="N33" s="84"/>
      <c r="O33" s="84"/>
      <c r="P33" s="84"/>
      <c r="Q33" s="84"/>
      <c r="R33" s="84"/>
      <c r="S33" s="84"/>
      <c r="T33" s="84"/>
      <c r="U33" s="84"/>
      <c r="AD33" s="68"/>
    </row>
    <row r="34" spans="1:30" x14ac:dyDescent="0.25">
      <c r="A34" s="80">
        <v>262</v>
      </c>
      <c r="B34" s="83" t="s">
        <v>734</v>
      </c>
      <c r="C34" s="69"/>
      <c r="D34" s="38"/>
      <c r="E34" s="38"/>
      <c r="F34" s="38"/>
      <c r="G34" s="38"/>
      <c r="H34" s="38"/>
      <c r="I34" s="38"/>
      <c r="J34" s="38"/>
      <c r="K34" s="38"/>
      <c r="L34" s="38"/>
      <c r="M34" s="38"/>
      <c r="N34" s="84"/>
      <c r="O34" s="84"/>
      <c r="P34" s="84"/>
      <c r="Q34" s="84"/>
      <c r="R34" s="84"/>
      <c r="S34" s="84"/>
      <c r="T34" s="84"/>
      <c r="U34" s="84"/>
      <c r="AD34" s="68"/>
    </row>
    <row r="35" spans="1:30" x14ac:dyDescent="0.25">
      <c r="A35" s="80">
        <v>263</v>
      </c>
      <c r="B35" s="83" t="s">
        <v>735</v>
      </c>
      <c r="C35" s="69"/>
      <c r="D35" s="38"/>
      <c r="E35" s="38"/>
      <c r="F35" s="38"/>
      <c r="G35" s="38"/>
      <c r="H35" s="38"/>
      <c r="I35" s="38"/>
      <c r="J35" s="38"/>
      <c r="K35" s="38"/>
      <c r="L35" s="38"/>
      <c r="M35" s="38"/>
      <c r="N35" s="84"/>
      <c r="O35" s="84"/>
      <c r="P35" s="84"/>
      <c r="Q35" s="84"/>
      <c r="R35" s="84"/>
      <c r="S35" s="84"/>
      <c r="T35" s="84"/>
      <c r="U35" s="84"/>
      <c r="AD35" s="68"/>
    </row>
    <row r="36" spans="1:30" x14ac:dyDescent="0.25">
      <c r="A36" s="80">
        <v>265</v>
      </c>
      <c r="B36" s="83" t="s">
        <v>736</v>
      </c>
      <c r="C36" s="69"/>
      <c r="D36" s="38"/>
      <c r="E36" s="38"/>
      <c r="F36" s="38"/>
      <c r="G36" s="38"/>
      <c r="H36" s="38"/>
      <c r="I36" s="38"/>
      <c r="J36" s="38"/>
      <c r="K36" s="38"/>
      <c r="L36" s="38"/>
      <c r="M36" s="38"/>
      <c r="N36" s="84"/>
      <c r="O36" s="84"/>
      <c r="P36" s="84"/>
      <c r="Q36" s="84"/>
      <c r="R36" s="84"/>
      <c r="S36" s="84"/>
      <c r="T36" s="84"/>
      <c r="U36" s="84"/>
      <c r="AD36" s="68"/>
    </row>
    <row r="37" spans="1:30" x14ac:dyDescent="0.25">
      <c r="A37" s="80">
        <v>269</v>
      </c>
      <c r="B37" s="83" t="s">
        <v>737</v>
      </c>
      <c r="C37" s="69"/>
      <c r="D37" s="38"/>
      <c r="E37" s="38"/>
      <c r="F37" s="38"/>
      <c r="G37" s="38"/>
      <c r="H37" s="38"/>
      <c r="I37" s="38"/>
      <c r="J37" s="38"/>
      <c r="K37" s="38"/>
      <c r="L37" s="38"/>
      <c r="M37" s="38"/>
      <c r="N37" s="84"/>
      <c r="O37" s="84"/>
      <c r="P37" s="84"/>
      <c r="Q37" s="84"/>
      <c r="R37" s="84"/>
      <c r="S37" s="84"/>
      <c r="T37" s="84"/>
      <c r="U37" s="84"/>
      <c r="AD37" s="68"/>
    </row>
    <row r="38" spans="1:30" x14ac:dyDescent="0.25">
      <c r="A38" s="80">
        <v>270</v>
      </c>
      <c r="B38" s="83" t="s">
        <v>738</v>
      </c>
      <c r="C38" s="69"/>
      <c r="D38" s="38"/>
      <c r="E38" s="38"/>
      <c r="F38" s="38"/>
      <c r="G38" s="38"/>
      <c r="H38" s="38"/>
      <c r="I38" s="38"/>
      <c r="J38" s="38"/>
      <c r="K38" s="38"/>
      <c r="L38" s="38"/>
      <c r="M38" s="38"/>
      <c r="N38" s="84"/>
      <c r="O38" s="84"/>
      <c r="P38" s="84"/>
      <c r="Q38" s="84"/>
      <c r="R38" s="84"/>
      <c r="S38" s="84"/>
      <c r="T38" s="84"/>
      <c r="U38" s="84"/>
      <c r="AD38" s="68"/>
    </row>
    <row r="39" spans="1:30" x14ac:dyDescent="0.25">
      <c r="A39" s="80">
        <v>271</v>
      </c>
      <c r="B39" s="83" t="s">
        <v>739</v>
      </c>
      <c r="C39" s="69"/>
      <c r="D39" s="38"/>
      <c r="E39" s="38"/>
      <c r="F39" s="38"/>
      <c r="G39" s="38"/>
      <c r="H39" s="38"/>
      <c r="I39" s="38"/>
      <c r="J39" s="38"/>
      <c r="K39" s="38"/>
      <c r="L39" s="38"/>
      <c r="M39" s="38"/>
      <c r="N39" s="84"/>
      <c r="O39" s="84"/>
      <c r="P39" s="84"/>
      <c r="Q39" s="84"/>
      <c r="R39" s="84"/>
      <c r="S39" s="84"/>
      <c r="T39" s="84"/>
      <c r="U39" s="84"/>
      <c r="AD39" s="68"/>
    </row>
    <row r="40" spans="1:30" x14ac:dyDescent="0.25">
      <c r="A40" s="80">
        <v>272</v>
      </c>
      <c r="B40" s="83" t="s">
        <v>740</v>
      </c>
      <c r="C40" s="69"/>
      <c r="D40" s="38"/>
      <c r="E40" s="38"/>
      <c r="F40" s="38"/>
      <c r="G40" s="38"/>
      <c r="H40" s="38"/>
      <c r="I40" s="38"/>
      <c r="J40" s="38"/>
      <c r="K40" s="38"/>
      <c r="L40" s="38"/>
      <c r="M40" s="38"/>
      <c r="N40" s="84"/>
      <c r="O40" s="84"/>
      <c r="P40" s="84"/>
      <c r="Q40" s="84"/>
      <c r="R40" s="84"/>
      <c r="S40" s="84"/>
      <c r="T40" s="84"/>
      <c r="U40" s="84"/>
      <c r="AD40" s="68"/>
    </row>
    <row r="41" spans="1:30" x14ac:dyDescent="0.25">
      <c r="A41" s="80">
        <v>273</v>
      </c>
      <c r="B41" s="83" t="s">
        <v>741</v>
      </c>
      <c r="C41" s="69"/>
      <c r="D41" s="38"/>
      <c r="E41" s="38"/>
      <c r="F41" s="38"/>
      <c r="G41" s="38"/>
      <c r="H41" s="38"/>
      <c r="I41" s="38"/>
      <c r="J41" s="38"/>
      <c r="K41" s="38"/>
      <c r="L41" s="38"/>
      <c r="M41" s="38"/>
      <c r="N41" s="84"/>
      <c r="O41" s="84"/>
      <c r="P41" s="84"/>
      <c r="Q41" s="84"/>
      <c r="R41" s="84"/>
      <c r="S41" s="84"/>
      <c r="T41" s="84"/>
      <c r="U41" s="84"/>
      <c r="AD41" s="68"/>
    </row>
    <row r="42" spans="1:30" x14ac:dyDescent="0.25">
      <c r="A42" s="80">
        <v>274</v>
      </c>
      <c r="B42" s="83" t="s">
        <v>742</v>
      </c>
      <c r="C42" s="69"/>
      <c r="D42" s="38"/>
      <c r="E42" s="38"/>
      <c r="F42" s="38"/>
      <c r="G42" s="38"/>
      <c r="H42" s="38"/>
      <c r="I42" s="38"/>
      <c r="J42" s="38"/>
      <c r="K42" s="38"/>
      <c r="L42" s="38"/>
      <c r="M42" s="38"/>
      <c r="N42" s="84"/>
      <c r="O42" s="84"/>
      <c r="P42" s="84"/>
      <c r="Q42" s="84"/>
      <c r="R42" s="84"/>
      <c r="S42" s="84"/>
      <c r="T42" s="84"/>
      <c r="U42" s="84"/>
      <c r="AD42" s="68"/>
    </row>
    <row r="43" spans="1:30" x14ac:dyDescent="0.25">
      <c r="A43" s="80">
        <v>290</v>
      </c>
      <c r="B43" s="83" t="s">
        <v>743</v>
      </c>
      <c r="C43" s="69"/>
      <c r="D43" s="38">
        <f>1589.19+1446.65</f>
        <v>3035.84</v>
      </c>
      <c r="E43" s="38"/>
      <c r="F43" s="38">
        <f>49.27+174.82</f>
        <v>224.09</v>
      </c>
      <c r="G43" s="38">
        <f>181.57+233.08</f>
        <v>414.65</v>
      </c>
      <c r="H43" s="38">
        <v>15.75</v>
      </c>
      <c r="I43" s="38">
        <v>5218.6000000000004</v>
      </c>
      <c r="J43" s="38">
        <v>141.26</v>
      </c>
      <c r="K43" s="38">
        <v>8.17</v>
      </c>
      <c r="L43" s="38">
        <f>417.23+117.92</f>
        <v>535.15</v>
      </c>
      <c r="M43" s="38">
        <v>232.8</v>
      </c>
      <c r="N43" s="84">
        <v>368.68</v>
      </c>
      <c r="O43" s="84"/>
      <c r="P43" s="84"/>
      <c r="Q43" s="84"/>
      <c r="R43" s="84"/>
      <c r="S43" s="84"/>
      <c r="T43" s="84"/>
      <c r="U43" s="84"/>
      <c r="AD43" s="68"/>
    </row>
    <row r="44" spans="1:30" x14ac:dyDescent="0.25">
      <c r="A44" s="80">
        <v>301</v>
      </c>
      <c r="B44" s="83" t="s">
        <v>744</v>
      </c>
      <c r="C44" s="69"/>
      <c r="D44" s="38"/>
      <c r="E44" s="38"/>
      <c r="F44" s="38"/>
      <c r="G44" s="38"/>
      <c r="H44" s="38"/>
      <c r="I44" s="38"/>
      <c r="J44" s="38"/>
      <c r="K44" s="38"/>
      <c r="L44" s="38"/>
      <c r="M44" s="38"/>
      <c r="N44" s="84"/>
      <c r="O44" s="84"/>
      <c r="P44" s="84"/>
      <c r="Q44" s="84"/>
      <c r="R44" s="84"/>
      <c r="S44" s="84"/>
      <c r="T44" s="84"/>
      <c r="U44" s="84"/>
      <c r="AD44" s="68"/>
    </row>
    <row r="45" spans="1:30" x14ac:dyDescent="0.25">
      <c r="A45" s="80">
        <v>305</v>
      </c>
      <c r="B45" s="83" t="s">
        <v>745</v>
      </c>
      <c r="C45" s="69"/>
      <c r="D45" s="38"/>
      <c r="E45" s="38"/>
      <c r="F45" s="38"/>
      <c r="G45" s="38"/>
      <c r="H45" s="38"/>
      <c r="I45" s="38"/>
      <c r="J45" s="38"/>
      <c r="K45" s="38"/>
      <c r="L45" s="38"/>
      <c r="M45" s="38"/>
      <c r="N45" s="84"/>
      <c r="O45" s="84"/>
      <c r="P45" s="84"/>
      <c r="Q45" s="84"/>
      <c r="R45" s="84"/>
      <c r="S45" s="84"/>
      <c r="T45" s="84"/>
      <c r="U45" s="84"/>
      <c r="AD45" s="68"/>
    </row>
    <row r="46" spans="1:30" x14ac:dyDescent="0.25">
      <c r="A46" s="80">
        <v>309</v>
      </c>
      <c r="B46" s="83" t="s">
        <v>746</v>
      </c>
      <c r="C46" s="69"/>
      <c r="D46" s="38"/>
      <c r="E46" s="38"/>
      <c r="F46" s="38"/>
      <c r="G46" s="38"/>
      <c r="H46" s="38"/>
      <c r="I46" s="38"/>
      <c r="J46" s="38"/>
      <c r="K46" s="38"/>
      <c r="L46" s="38"/>
      <c r="M46" s="38"/>
      <c r="N46" s="84"/>
      <c r="O46" s="84"/>
      <c r="P46" s="84"/>
      <c r="Q46" s="84"/>
      <c r="R46" s="84"/>
      <c r="S46" s="84"/>
      <c r="T46" s="84"/>
      <c r="U46" s="84"/>
      <c r="AD46" s="68"/>
    </row>
    <row r="47" spans="1:30" x14ac:dyDescent="0.25">
      <c r="A47" s="80">
        <v>312</v>
      </c>
      <c r="B47" s="83" t="s">
        <v>747</v>
      </c>
      <c r="C47" s="69"/>
      <c r="D47" s="38"/>
      <c r="E47" s="38"/>
      <c r="F47" s="38"/>
      <c r="G47" s="38"/>
      <c r="H47" s="38"/>
      <c r="I47" s="38"/>
      <c r="J47" s="38"/>
      <c r="K47" s="38"/>
      <c r="L47" s="38"/>
      <c r="M47" s="38"/>
      <c r="N47" s="84"/>
      <c r="O47" s="84"/>
      <c r="P47" s="84"/>
      <c r="Q47" s="84"/>
      <c r="R47" s="84"/>
      <c r="S47" s="84"/>
      <c r="T47" s="84"/>
      <c r="U47" s="84"/>
      <c r="AD47" s="68"/>
    </row>
    <row r="48" spans="1:30" x14ac:dyDescent="0.25">
      <c r="A48" s="80">
        <v>315</v>
      </c>
      <c r="B48" s="83" t="s">
        <v>748</v>
      </c>
      <c r="C48" s="69"/>
      <c r="D48" s="38"/>
      <c r="E48" s="38"/>
      <c r="F48" s="38"/>
      <c r="G48" s="38"/>
      <c r="H48" s="38"/>
      <c r="I48" s="38"/>
      <c r="J48" s="38"/>
      <c r="K48" s="38"/>
      <c r="L48" s="38"/>
      <c r="M48" s="38"/>
      <c r="N48" s="84"/>
      <c r="O48" s="84"/>
      <c r="P48" s="84"/>
      <c r="Q48" s="84"/>
      <c r="R48" s="84"/>
      <c r="S48" s="84"/>
      <c r="T48" s="84"/>
      <c r="U48" s="84"/>
      <c r="AD48" s="68"/>
    </row>
    <row r="49" spans="1:30" x14ac:dyDescent="0.25">
      <c r="A49" s="80">
        <v>316</v>
      </c>
      <c r="B49" s="83" t="s">
        <v>749</v>
      </c>
      <c r="C49" s="69"/>
      <c r="D49" s="38"/>
      <c r="E49" s="38"/>
      <c r="F49" s="38"/>
      <c r="G49" s="38"/>
      <c r="H49" s="38"/>
      <c r="I49" s="38"/>
      <c r="J49" s="38"/>
      <c r="K49" s="38"/>
      <c r="L49" s="38"/>
      <c r="M49" s="38"/>
      <c r="N49" s="84"/>
      <c r="O49" s="84"/>
      <c r="P49" s="84"/>
      <c r="Q49" s="84"/>
      <c r="R49" s="84"/>
      <c r="S49" s="84"/>
      <c r="T49" s="84"/>
      <c r="U49" s="84"/>
      <c r="AD49" s="68"/>
    </row>
    <row r="50" spans="1:30" x14ac:dyDescent="0.25">
      <c r="A50" s="80">
        <v>317</v>
      </c>
      <c r="B50" s="83" t="s">
        <v>750</v>
      </c>
      <c r="C50" s="69"/>
      <c r="D50" s="38"/>
      <c r="E50" s="38"/>
      <c r="F50" s="38"/>
      <c r="G50" s="38"/>
      <c r="H50" s="38"/>
      <c r="I50" s="38"/>
      <c r="J50" s="38"/>
      <c r="K50" s="38"/>
      <c r="L50" s="38"/>
      <c r="M50" s="38"/>
      <c r="N50" s="84"/>
      <c r="O50" s="84"/>
      <c r="P50" s="84"/>
      <c r="Q50" s="84"/>
      <c r="R50" s="84"/>
      <c r="S50" s="84"/>
      <c r="T50" s="84"/>
      <c r="U50" s="84"/>
      <c r="AD50" s="68"/>
    </row>
    <row r="51" spans="1:30" x14ac:dyDescent="0.25">
      <c r="A51" s="80">
        <v>318</v>
      </c>
      <c r="B51" s="83" t="s">
        <v>751</v>
      </c>
      <c r="C51" s="69"/>
      <c r="D51" s="38"/>
      <c r="E51" s="38"/>
      <c r="F51" s="38"/>
      <c r="G51" s="38"/>
      <c r="H51" s="38"/>
      <c r="I51" s="38"/>
      <c r="J51" s="38"/>
      <c r="K51" s="38"/>
      <c r="L51" s="38"/>
      <c r="M51" s="38"/>
      <c r="N51" s="84"/>
      <c r="O51" s="84"/>
      <c r="P51" s="84"/>
      <c r="Q51" s="84"/>
      <c r="R51" s="84"/>
      <c r="S51" s="84"/>
      <c r="T51" s="84"/>
      <c r="U51" s="84"/>
      <c r="AD51" s="68"/>
    </row>
    <row r="52" spans="1:30" x14ac:dyDescent="0.25">
      <c r="A52" s="80">
        <v>319</v>
      </c>
      <c r="B52" s="83" t="s">
        <v>752</v>
      </c>
      <c r="C52" s="69"/>
      <c r="D52" s="38"/>
      <c r="E52" s="38"/>
      <c r="F52" s="38"/>
      <c r="G52" s="38"/>
      <c r="H52" s="38"/>
      <c r="I52" s="38"/>
      <c r="J52" s="38"/>
      <c r="K52" s="38"/>
      <c r="L52" s="38"/>
      <c r="M52" s="38"/>
      <c r="N52" s="84"/>
      <c r="O52" s="84"/>
      <c r="P52" s="84"/>
      <c r="Q52" s="84"/>
      <c r="R52" s="84"/>
      <c r="S52" s="84"/>
      <c r="T52" s="84"/>
      <c r="U52" s="84"/>
      <c r="AD52" s="68"/>
    </row>
    <row r="53" spans="1:30" x14ac:dyDescent="0.25">
      <c r="A53" s="80">
        <v>320</v>
      </c>
      <c r="B53" s="83" t="s">
        <v>753</v>
      </c>
      <c r="C53" s="69"/>
      <c r="D53" s="38"/>
      <c r="E53" s="38"/>
      <c r="F53" s="38"/>
      <c r="G53" s="38"/>
      <c r="H53" s="38"/>
      <c r="I53" s="38"/>
      <c r="J53" s="38"/>
      <c r="K53" s="38"/>
      <c r="L53" s="38"/>
      <c r="M53" s="38"/>
      <c r="N53" s="84"/>
      <c r="O53" s="84"/>
      <c r="P53" s="84"/>
      <c r="Q53" s="84"/>
      <c r="R53" s="84"/>
      <c r="S53" s="84"/>
      <c r="T53" s="84"/>
      <c r="U53" s="84"/>
      <c r="AD53" s="68"/>
    </row>
    <row r="54" spans="1:30" x14ac:dyDescent="0.25">
      <c r="A54" s="80">
        <v>321</v>
      </c>
      <c r="B54" s="83" t="s">
        <v>754</v>
      </c>
      <c r="C54" s="69"/>
      <c r="D54" s="38"/>
      <c r="E54" s="38"/>
      <c r="F54" s="38"/>
      <c r="G54" s="38"/>
      <c r="H54" s="38"/>
      <c r="I54" s="38"/>
      <c r="J54" s="38"/>
      <c r="K54" s="38"/>
      <c r="L54" s="38"/>
      <c r="M54" s="38"/>
      <c r="N54" s="84"/>
      <c r="O54" s="84"/>
      <c r="P54" s="84"/>
      <c r="Q54" s="84"/>
      <c r="R54" s="84"/>
      <c r="S54" s="84"/>
      <c r="T54" s="84"/>
      <c r="U54" s="84"/>
      <c r="AD54" s="68"/>
    </row>
    <row r="55" spans="1:30" x14ac:dyDescent="0.25">
      <c r="A55" s="80">
        <v>322</v>
      </c>
      <c r="B55" s="83" t="s">
        <v>755</v>
      </c>
      <c r="C55" s="69"/>
      <c r="D55" s="38"/>
      <c r="E55" s="38"/>
      <c r="F55" s="38"/>
      <c r="G55" s="38"/>
      <c r="H55" s="38"/>
      <c r="I55" s="38"/>
      <c r="J55" s="38"/>
      <c r="K55" s="38"/>
      <c r="L55" s="38"/>
      <c r="M55" s="38"/>
      <c r="N55" s="84"/>
      <c r="O55" s="84"/>
      <c r="P55" s="84"/>
      <c r="Q55" s="84"/>
      <c r="R55" s="84"/>
      <c r="S55" s="84"/>
      <c r="T55" s="84"/>
      <c r="U55" s="84"/>
      <c r="AD55" s="68"/>
    </row>
    <row r="56" spans="1:30" x14ac:dyDescent="0.25">
      <c r="A56" s="80">
        <v>323</v>
      </c>
      <c r="B56" s="83" t="s">
        <v>756</v>
      </c>
      <c r="C56" s="69"/>
      <c r="D56" s="38"/>
      <c r="E56" s="38"/>
      <c r="F56" s="38"/>
      <c r="G56" s="38"/>
      <c r="H56" s="38"/>
      <c r="I56" s="38"/>
      <c r="J56" s="38"/>
      <c r="K56" s="38"/>
      <c r="L56" s="38"/>
      <c r="M56" s="38"/>
      <c r="N56" s="84"/>
      <c r="O56" s="84"/>
      <c r="P56" s="84"/>
      <c r="Q56" s="84"/>
      <c r="R56" s="84"/>
      <c r="S56" s="84"/>
      <c r="T56" s="84"/>
      <c r="U56" s="84"/>
      <c r="AD56" s="68"/>
    </row>
    <row r="57" spans="1:30" x14ac:dyDescent="0.25">
      <c r="A57" s="80">
        <v>324</v>
      </c>
      <c r="B57" s="83" t="s">
        <v>757</v>
      </c>
      <c r="C57" s="69"/>
      <c r="D57" s="38"/>
      <c r="E57" s="38"/>
      <c r="F57" s="38"/>
      <c r="G57" s="38"/>
      <c r="H57" s="38"/>
      <c r="I57" s="38"/>
      <c r="J57" s="38"/>
      <c r="K57" s="38"/>
      <c r="L57" s="38"/>
      <c r="M57" s="38"/>
      <c r="N57" s="84"/>
      <c r="O57" s="84"/>
      <c r="P57" s="84"/>
      <c r="Q57" s="84"/>
      <c r="R57" s="84"/>
      <c r="S57" s="84"/>
      <c r="T57" s="84"/>
      <c r="U57" s="84"/>
      <c r="AD57" s="68"/>
    </row>
    <row r="58" spans="1:30" x14ac:dyDescent="0.25">
      <c r="A58" s="80">
        <v>325</v>
      </c>
      <c r="B58" s="83" t="s">
        <v>758</v>
      </c>
      <c r="C58" s="69"/>
      <c r="D58" s="38"/>
      <c r="E58" s="38"/>
      <c r="F58" s="38"/>
      <c r="G58" s="38"/>
      <c r="H58" s="38"/>
      <c r="I58" s="38"/>
      <c r="J58" s="38"/>
      <c r="K58" s="38"/>
      <c r="L58" s="38"/>
      <c r="M58" s="38"/>
      <c r="N58" s="84"/>
      <c r="O58" s="84"/>
      <c r="P58" s="84"/>
      <c r="Q58" s="84"/>
      <c r="R58" s="84"/>
      <c r="S58" s="84"/>
      <c r="T58" s="84"/>
      <c r="U58" s="84"/>
      <c r="AD58" s="68"/>
    </row>
    <row r="59" spans="1:30" x14ac:dyDescent="0.25">
      <c r="A59" s="80">
        <v>330</v>
      </c>
      <c r="B59" s="83" t="s">
        <v>759</v>
      </c>
      <c r="C59" s="69"/>
      <c r="D59" s="38"/>
      <c r="E59" s="38"/>
      <c r="F59" s="38"/>
      <c r="G59" s="38"/>
      <c r="H59" s="38"/>
      <c r="I59" s="38"/>
      <c r="J59" s="38"/>
      <c r="K59" s="38"/>
      <c r="L59" s="38"/>
      <c r="M59" s="38"/>
      <c r="N59" s="84"/>
      <c r="O59" s="84"/>
      <c r="P59" s="84"/>
      <c r="Q59" s="84"/>
      <c r="R59" s="84"/>
      <c r="S59" s="84"/>
      <c r="T59" s="84"/>
      <c r="U59" s="84"/>
      <c r="AD59" s="68"/>
    </row>
    <row r="60" spans="1:30" x14ac:dyDescent="0.25">
      <c r="A60" s="80">
        <v>332</v>
      </c>
      <c r="B60" s="83" t="s">
        <v>760</v>
      </c>
      <c r="C60" s="69"/>
      <c r="D60" s="38"/>
      <c r="E60" s="38"/>
      <c r="F60" s="38"/>
      <c r="G60" s="38"/>
      <c r="H60" s="38"/>
      <c r="I60" s="38"/>
      <c r="J60" s="38"/>
      <c r="K60" s="38"/>
      <c r="L60" s="38"/>
      <c r="M60" s="38"/>
      <c r="N60" s="84"/>
      <c r="O60" s="84"/>
      <c r="P60" s="84"/>
      <c r="Q60" s="84"/>
      <c r="R60" s="84"/>
      <c r="S60" s="84"/>
      <c r="T60" s="84"/>
      <c r="U60" s="84"/>
      <c r="AD60" s="68"/>
    </row>
    <row r="61" spans="1:30" x14ac:dyDescent="0.25">
      <c r="A61" s="80">
        <v>333</v>
      </c>
      <c r="B61" s="83" t="s">
        <v>761</v>
      </c>
      <c r="C61" s="69"/>
      <c r="D61" s="38"/>
      <c r="E61" s="38"/>
      <c r="F61" s="38"/>
      <c r="G61" s="38"/>
      <c r="H61" s="38"/>
      <c r="I61" s="38"/>
      <c r="J61" s="38"/>
      <c r="K61" s="38"/>
      <c r="L61" s="38"/>
      <c r="M61" s="38"/>
      <c r="N61" s="84"/>
      <c r="O61" s="84"/>
      <c r="P61" s="84"/>
      <c r="Q61" s="84"/>
      <c r="R61" s="84"/>
      <c r="S61" s="84"/>
      <c r="T61" s="84"/>
      <c r="U61" s="84"/>
      <c r="AD61" s="68"/>
    </row>
    <row r="62" spans="1:30" x14ac:dyDescent="0.25">
      <c r="A62" s="80">
        <v>334</v>
      </c>
      <c r="B62" s="83" t="s">
        <v>762</v>
      </c>
      <c r="C62" s="69"/>
      <c r="D62" s="38"/>
      <c r="E62" s="38"/>
      <c r="F62" s="38"/>
      <c r="G62" s="38"/>
      <c r="H62" s="38"/>
      <c r="I62" s="38"/>
      <c r="J62" s="38"/>
      <c r="K62" s="38"/>
      <c r="L62" s="38"/>
      <c r="M62" s="38"/>
      <c r="N62" s="84"/>
      <c r="O62" s="84"/>
      <c r="P62" s="84"/>
      <c r="Q62" s="84"/>
      <c r="R62" s="84"/>
      <c r="S62" s="84"/>
      <c r="T62" s="84"/>
      <c r="U62" s="84"/>
      <c r="AD62" s="68"/>
    </row>
    <row r="63" spans="1:30" x14ac:dyDescent="0.25">
      <c r="A63" s="80">
        <v>335</v>
      </c>
      <c r="B63" s="83" t="s">
        <v>763</v>
      </c>
      <c r="C63" s="69"/>
      <c r="D63" s="38"/>
      <c r="E63" s="38"/>
      <c r="F63" s="38"/>
      <c r="G63" s="38"/>
      <c r="H63" s="38"/>
      <c r="I63" s="38"/>
      <c r="J63" s="38"/>
      <c r="K63" s="38"/>
      <c r="L63" s="38"/>
      <c r="M63" s="38"/>
      <c r="N63" s="84"/>
      <c r="O63" s="84"/>
      <c r="P63" s="84"/>
      <c r="Q63" s="84"/>
      <c r="R63" s="84"/>
      <c r="S63" s="84"/>
      <c r="T63" s="84"/>
      <c r="U63" s="84"/>
      <c r="AD63" s="68"/>
    </row>
    <row r="64" spans="1:30" x14ac:dyDescent="0.25">
      <c r="A64" s="80">
        <v>337</v>
      </c>
      <c r="B64" s="83" t="s">
        <v>764</v>
      </c>
      <c r="C64" s="69"/>
      <c r="D64" s="38"/>
      <c r="E64" s="38"/>
      <c r="F64" s="38"/>
      <c r="G64" s="38"/>
      <c r="H64" s="38"/>
      <c r="I64" s="38"/>
      <c r="J64" s="38"/>
      <c r="K64" s="38"/>
      <c r="L64" s="38"/>
      <c r="M64" s="38"/>
      <c r="N64" s="84"/>
      <c r="O64" s="84"/>
      <c r="P64" s="84"/>
      <c r="Q64" s="84"/>
      <c r="R64" s="84"/>
      <c r="S64" s="84"/>
      <c r="T64" s="84"/>
      <c r="U64" s="84"/>
      <c r="AD64" s="68"/>
    </row>
    <row r="65" spans="1:30" x14ac:dyDescent="0.25">
      <c r="A65" s="80">
        <v>339</v>
      </c>
      <c r="B65" s="83" t="s">
        <v>765</v>
      </c>
      <c r="C65" s="69"/>
      <c r="D65" s="38"/>
      <c r="E65" s="38"/>
      <c r="F65" s="38"/>
      <c r="G65" s="38"/>
      <c r="H65" s="38"/>
      <c r="I65" s="38"/>
      <c r="J65" s="38"/>
      <c r="K65" s="38"/>
      <c r="L65" s="38"/>
      <c r="M65" s="38"/>
      <c r="N65" s="84"/>
      <c r="O65" s="84"/>
      <c r="P65" s="84"/>
      <c r="Q65" s="84"/>
      <c r="R65" s="84"/>
      <c r="S65" s="84"/>
      <c r="T65" s="84"/>
      <c r="U65" s="84"/>
      <c r="AD65" s="68"/>
    </row>
    <row r="66" spans="1:30" x14ac:dyDescent="0.25">
      <c r="A66" s="80">
        <v>342</v>
      </c>
      <c r="B66" s="83" t="s">
        <v>766</v>
      </c>
      <c r="C66" s="69"/>
      <c r="D66" s="38"/>
      <c r="E66" s="38"/>
      <c r="F66" s="38"/>
      <c r="G66" s="38"/>
      <c r="H66" s="38"/>
      <c r="I66" s="38"/>
      <c r="J66" s="38"/>
      <c r="K66" s="38"/>
      <c r="L66" s="38"/>
      <c r="M66" s="38"/>
      <c r="N66" s="84"/>
      <c r="O66" s="84"/>
      <c r="P66" s="84"/>
      <c r="Q66" s="84"/>
      <c r="R66" s="84"/>
      <c r="S66" s="84"/>
      <c r="T66" s="84"/>
      <c r="U66" s="84"/>
      <c r="AD66" s="68"/>
    </row>
    <row r="67" spans="1:30" x14ac:dyDescent="0.25">
      <c r="A67" s="80">
        <v>343</v>
      </c>
      <c r="B67" s="83" t="s">
        <v>767</v>
      </c>
      <c r="C67" s="69"/>
      <c r="D67" s="38"/>
      <c r="E67" s="38"/>
      <c r="F67" s="38"/>
      <c r="G67" s="38"/>
      <c r="H67" s="38"/>
      <c r="I67" s="38"/>
      <c r="J67" s="38"/>
      <c r="K67" s="38"/>
      <c r="L67" s="38"/>
      <c r="M67" s="38"/>
      <c r="N67" s="84"/>
      <c r="O67" s="84"/>
      <c r="P67" s="84"/>
      <c r="Q67" s="84"/>
      <c r="R67" s="84"/>
      <c r="S67" s="84"/>
      <c r="T67" s="84"/>
      <c r="U67" s="84"/>
      <c r="AD67" s="68"/>
    </row>
    <row r="68" spans="1:30" x14ac:dyDescent="0.25">
      <c r="A68" s="80">
        <v>344</v>
      </c>
      <c r="B68" s="83" t="s">
        <v>768</v>
      </c>
      <c r="C68" s="69"/>
      <c r="D68" s="38"/>
      <c r="E68" s="38"/>
      <c r="F68" s="38"/>
      <c r="G68" s="38"/>
      <c r="H68" s="38"/>
      <c r="I68" s="38"/>
      <c r="J68" s="38"/>
      <c r="K68" s="38"/>
      <c r="L68" s="38"/>
      <c r="M68" s="38"/>
      <c r="N68" s="84"/>
      <c r="O68" s="84"/>
      <c r="P68" s="84"/>
      <c r="Q68" s="84"/>
      <c r="R68" s="84"/>
      <c r="S68" s="84"/>
      <c r="T68" s="84"/>
      <c r="U68" s="84"/>
      <c r="AD68" s="68"/>
    </row>
    <row r="69" spans="1:30" x14ac:dyDescent="0.25">
      <c r="A69" s="80">
        <v>347</v>
      </c>
      <c r="B69" s="83" t="s">
        <v>769</v>
      </c>
      <c r="C69" s="69"/>
      <c r="D69" s="38"/>
      <c r="E69" s="38"/>
      <c r="F69" s="38"/>
      <c r="G69" s="38"/>
      <c r="H69" s="38"/>
      <c r="I69" s="38"/>
      <c r="J69" s="38"/>
      <c r="K69" s="38"/>
      <c r="L69" s="38"/>
      <c r="M69" s="38"/>
      <c r="N69" s="84"/>
      <c r="O69" s="84"/>
      <c r="P69" s="84"/>
      <c r="Q69" s="84"/>
      <c r="R69" s="84"/>
      <c r="S69" s="84"/>
      <c r="T69" s="84"/>
      <c r="U69" s="84"/>
      <c r="AD69" s="68"/>
    </row>
    <row r="70" spans="1:30" x14ac:dyDescent="0.25">
      <c r="A70" s="80">
        <v>350</v>
      </c>
      <c r="B70" s="83" t="s">
        <v>770</v>
      </c>
      <c r="C70" s="69"/>
      <c r="D70" s="38"/>
      <c r="E70" s="38"/>
      <c r="F70" s="38"/>
      <c r="G70" s="38"/>
      <c r="H70" s="38"/>
      <c r="I70" s="38"/>
      <c r="J70" s="38"/>
      <c r="K70" s="38"/>
      <c r="L70" s="38"/>
      <c r="M70" s="38"/>
      <c r="N70" s="84"/>
      <c r="O70" s="84"/>
      <c r="P70" s="84"/>
      <c r="Q70" s="84"/>
      <c r="R70" s="84"/>
      <c r="S70" s="84"/>
      <c r="T70" s="84"/>
      <c r="U70" s="84"/>
      <c r="AD70" s="68"/>
    </row>
    <row r="71" spans="1:30" x14ac:dyDescent="0.25">
      <c r="A71" s="80">
        <v>390</v>
      </c>
      <c r="B71" s="83" t="s">
        <v>771</v>
      </c>
      <c r="C71" s="69"/>
      <c r="D71" s="38"/>
      <c r="E71" s="38"/>
      <c r="F71" s="38"/>
      <c r="G71" s="38"/>
      <c r="H71" s="38"/>
      <c r="I71" s="38"/>
      <c r="J71" s="38"/>
      <c r="K71" s="38"/>
      <c r="L71" s="38"/>
      <c r="M71" s="38"/>
      <c r="N71" s="84"/>
      <c r="O71" s="84"/>
      <c r="P71" s="84"/>
      <c r="Q71" s="84"/>
      <c r="R71" s="84"/>
      <c r="S71" s="84"/>
      <c r="T71" s="84"/>
      <c r="U71" s="84"/>
      <c r="AD71" s="68"/>
    </row>
    <row r="72" spans="1:30" x14ac:dyDescent="0.25">
      <c r="A72" s="80">
        <v>400</v>
      </c>
      <c r="B72" s="83" t="s">
        <v>772</v>
      </c>
      <c r="C72" s="69"/>
      <c r="D72" s="38"/>
      <c r="E72" s="38"/>
      <c r="F72" s="38"/>
      <c r="G72" s="38"/>
      <c r="H72" s="38"/>
      <c r="I72" s="38"/>
      <c r="J72" s="38"/>
      <c r="K72" s="38"/>
      <c r="L72" s="38"/>
      <c r="M72" s="38"/>
      <c r="N72" s="84"/>
      <c r="O72" s="84"/>
      <c r="P72" s="84"/>
      <c r="Q72" s="84"/>
      <c r="R72" s="84"/>
      <c r="S72" s="84"/>
      <c r="T72" s="84"/>
      <c r="U72" s="84"/>
      <c r="AD72" s="68"/>
    </row>
    <row r="73" spans="1:30" x14ac:dyDescent="0.25">
      <c r="A73" s="80">
        <v>501</v>
      </c>
      <c r="B73" s="83" t="s">
        <v>773</v>
      </c>
      <c r="C73" s="69"/>
      <c r="D73" s="38"/>
      <c r="E73" s="38"/>
      <c r="F73" s="38"/>
      <c r="G73" s="38"/>
      <c r="H73" s="38"/>
      <c r="I73" s="38"/>
      <c r="J73" s="38"/>
      <c r="K73" s="38"/>
      <c r="L73" s="38"/>
      <c r="M73" s="38"/>
      <c r="N73" s="84"/>
      <c r="O73" s="84"/>
      <c r="P73" s="84"/>
      <c r="Q73" s="84"/>
      <c r="R73" s="84"/>
      <c r="S73" s="84"/>
      <c r="T73" s="84"/>
      <c r="U73" s="84"/>
      <c r="AD73" s="68"/>
    </row>
    <row r="74" spans="1:30" x14ac:dyDescent="0.25">
      <c r="A74" s="80">
        <v>502</v>
      </c>
      <c r="B74" s="83" t="s">
        <v>774</v>
      </c>
      <c r="C74" s="69"/>
      <c r="D74" s="38"/>
      <c r="E74" s="38"/>
      <c r="F74" s="38"/>
      <c r="G74" s="38"/>
      <c r="H74" s="38"/>
      <c r="I74" s="38"/>
      <c r="J74" s="38"/>
      <c r="K74" s="38"/>
      <c r="L74" s="38"/>
      <c r="M74" s="38"/>
      <c r="N74" s="84"/>
      <c r="O74" s="84"/>
      <c r="P74" s="84"/>
      <c r="Q74" s="84"/>
      <c r="R74" s="84"/>
      <c r="S74" s="84"/>
      <c r="T74" s="84"/>
      <c r="U74" s="84"/>
      <c r="AD74" s="68"/>
    </row>
    <row r="75" spans="1:30" x14ac:dyDescent="0.25">
      <c r="A75" s="80">
        <v>505</v>
      </c>
      <c r="B75" s="83" t="s">
        <v>775</v>
      </c>
      <c r="C75" s="69"/>
      <c r="D75" s="38"/>
      <c r="E75" s="38"/>
      <c r="F75" s="38"/>
      <c r="G75" s="38"/>
      <c r="H75" s="38"/>
      <c r="I75" s="38"/>
      <c r="J75" s="38"/>
      <c r="K75" s="38"/>
      <c r="L75" s="38"/>
      <c r="M75" s="38"/>
      <c r="N75" s="84"/>
      <c r="O75" s="84"/>
      <c r="P75" s="84"/>
      <c r="Q75" s="84"/>
      <c r="R75" s="84">
        <v>84.47</v>
      </c>
      <c r="S75" s="84"/>
      <c r="T75" s="84"/>
      <c r="U75" s="84"/>
      <c r="AD75" s="68"/>
    </row>
    <row r="76" spans="1:30" x14ac:dyDescent="0.25">
      <c r="A76" s="80">
        <v>506</v>
      </c>
      <c r="B76" s="83" t="s">
        <v>776</v>
      </c>
      <c r="C76" s="69"/>
      <c r="D76" s="38"/>
      <c r="E76" s="38"/>
      <c r="F76" s="38"/>
      <c r="G76" s="38"/>
      <c r="H76" s="38"/>
      <c r="I76" s="38"/>
      <c r="J76" s="38"/>
      <c r="K76" s="38"/>
      <c r="L76" s="38"/>
      <c r="M76" s="38"/>
      <c r="N76" s="84"/>
      <c r="O76" s="84"/>
      <c r="P76" s="84"/>
      <c r="Q76" s="84"/>
      <c r="R76" s="84"/>
      <c r="S76" s="84"/>
      <c r="T76" s="84"/>
      <c r="U76" s="84"/>
      <c r="AD76" s="68"/>
    </row>
    <row r="77" spans="1:30" x14ac:dyDescent="0.25">
      <c r="A77" s="80">
        <v>509</v>
      </c>
      <c r="B77" s="83" t="s">
        <v>777</v>
      </c>
      <c r="C77" s="69"/>
      <c r="D77" s="38"/>
      <c r="E77" s="38"/>
      <c r="F77" s="38"/>
      <c r="G77" s="38"/>
      <c r="H77" s="38"/>
      <c r="I77" s="38"/>
      <c r="J77" s="38"/>
      <c r="K77" s="38"/>
      <c r="L77" s="38"/>
      <c r="M77" s="38"/>
      <c r="N77" s="84"/>
      <c r="O77" s="84"/>
      <c r="P77" s="84"/>
      <c r="Q77" s="84"/>
      <c r="R77" s="84"/>
      <c r="S77" s="84"/>
      <c r="T77" s="84"/>
      <c r="U77" s="84"/>
      <c r="AD77" s="68"/>
    </row>
    <row r="78" spans="1:30" x14ac:dyDescent="0.25">
      <c r="A78" s="80">
        <v>510</v>
      </c>
      <c r="B78" s="83" t="s">
        <v>778</v>
      </c>
      <c r="C78" s="69"/>
      <c r="D78" s="38"/>
      <c r="E78" s="38"/>
      <c r="F78" s="38"/>
      <c r="G78" s="38"/>
      <c r="H78" s="38"/>
      <c r="I78" s="38"/>
      <c r="J78" s="38"/>
      <c r="K78" s="38"/>
      <c r="L78" s="38"/>
      <c r="M78" s="38"/>
      <c r="N78" s="84"/>
      <c r="O78" s="84"/>
      <c r="P78" s="84"/>
      <c r="Q78" s="84"/>
      <c r="R78" s="84"/>
      <c r="S78" s="84"/>
      <c r="T78" s="84"/>
      <c r="U78" s="84"/>
      <c r="AD78" s="68"/>
    </row>
    <row r="79" spans="1:30" x14ac:dyDescent="0.25">
      <c r="A79" s="80">
        <v>511</v>
      </c>
      <c r="B79" s="83" t="s">
        <v>779</v>
      </c>
      <c r="C79" s="69"/>
      <c r="D79" s="38"/>
      <c r="E79" s="38"/>
      <c r="F79" s="38"/>
      <c r="G79" s="38"/>
      <c r="H79" s="38"/>
      <c r="I79" s="38"/>
      <c r="J79" s="38"/>
      <c r="K79" s="38"/>
      <c r="L79" s="38"/>
      <c r="M79" s="38"/>
      <c r="N79" s="84"/>
      <c r="O79" s="84"/>
      <c r="P79" s="84"/>
      <c r="Q79" s="84"/>
      <c r="R79" s="84"/>
      <c r="S79" s="84"/>
      <c r="T79" s="84"/>
      <c r="U79" s="84"/>
      <c r="AD79" s="68"/>
    </row>
    <row r="80" spans="1:30" x14ac:dyDescent="0.25">
      <c r="A80" s="80">
        <v>513</v>
      </c>
      <c r="B80" s="83" t="s">
        <v>780</v>
      </c>
      <c r="C80" s="69"/>
      <c r="D80" s="38"/>
      <c r="E80" s="38"/>
      <c r="F80" s="38"/>
      <c r="G80" s="38"/>
      <c r="H80" s="38"/>
      <c r="I80" s="38"/>
      <c r="J80" s="38"/>
      <c r="K80" s="38"/>
      <c r="L80" s="38"/>
      <c r="M80" s="38"/>
      <c r="N80" s="84"/>
      <c r="O80" s="84"/>
      <c r="P80" s="84"/>
      <c r="Q80" s="84"/>
      <c r="R80" s="84"/>
      <c r="S80" s="84"/>
      <c r="T80" s="84"/>
      <c r="U80" s="84"/>
      <c r="AD80" s="68"/>
    </row>
    <row r="81" spans="1:31" x14ac:dyDescent="0.25">
      <c r="A81" s="80">
        <v>514</v>
      </c>
      <c r="B81" s="83" t="s">
        <v>781</v>
      </c>
      <c r="C81" s="69"/>
      <c r="D81" s="38"/>
      <c r="E81" s="38"/>
      <c r="F81" s="38"/>
      <c r="G81" s="38"/>
      <c r="H81" s="38"/>
      <c r="I81" s="38"/>
      <c r="J81" s="38"/>
      <c r="K81" s="38"/>
      <c r="L81" s="38"/>
      <c r="M81" s="38"/>
      <c r="N81" s="84"/>
      <c r="O81" s="84"/>
      <c r="P81" s="84"/>
      <c r="Q81" s="84"/>
      <c r="R81" s="84"/>
      <c r="S81" s="84"/>
      <c r="T81" s="84"/>
      <c r="U81" s="84"/>
      <c r="AD81" s="68"/>
    </row>
    <row r="82" spans="1:31" x14ac:dyDescent="0.25">
      <c r="A82" s="80">
        <v>515</v>
      </c>
      <c r="B82" s="83" t="s">
        <v>782</v>
      </c>
      <c r="C82" s="69"/>
      <c r="D82" s="38"/>
      <c r="E82" s="38"/>
      <c r="F82" s="38"/>
      <c r="G82" s="38"/>
      <c r="H82" s="38"/>
      <c r="I82" s="38"/>
      <c r="J82" s="38"/>
      <c r="K82" s="38"/>
      <c r="L82" s="38"/>
      <c r="M82" s="38"/>
      <c r="N82" s="84"/>
      <c r="O82" s="84"/>
      <c r="P82" s="84"/>
      <c r="Q82" s="84"/>
      <c r="R82" s="84"/>
      <c r="S82" s="84"/>
      <c r="T82" s="84"/>
      <c r="U82" s="84"/>
      <c r="AD82" s="68"/>
    </row>
    <row r="83" spans="1:31" x14ac:dyDescent="0.25">
      <c r="A83" s="80">
        <v>516</v>
      </c>
      <c r="B83" s="83" t="s">
        <v>783</v>
      </c>
      <c r="C83" s="69"/>
      <c r="D83" s="38"/>
      <c r="E83" s="38"/>
      <c r="F83" s="38"/>
      <c r="G83" s="38"/>
      <c r="H83" s="38"/>
      <c r="I83" s="38"/>
      <c r="J83" s="38"/>
      <c r="K83" s="38"/>
      <c r="L83" s="38"/>
      <c r="M83" s="38"/>
      <c r="N83" s="84"/>
      <c r="O83" s="84"/>
      <c r="P83" s="84"/>
      <c r="Q83" s="84"/>
      <c r="R83" s="84"/>
      <c r="S83" s="84"/>
      <c r="T83" s="84"/>
      <c r="U83" s="84"/>
      <c r="AD83" s="68"/>
    </row>
    <row r="84" spans="1:31" x14ac:dyDescent="0.25">
      <c r="A84" s="80">
        <v>518</v>
      </c>
      <c r="B84" s="83" t="s">
        <v>715</v>
      </c>
      <c r="C84" s="69"/>
      <c r="D84" s="38"/>
      <c r="E84" s="38"/>
      <c r="F84" s="38"/>
      <c r="G84" s="38"/>
      <c r="H84" s="38"/>
      <c r="I84" s="38"/>
      <c r="J84" s="38"/>
      <c r="K84" s="38"/>
      <c r="L84" s="38"/>
      <c r="M84" s="38"/>
      <c r="N84" s="84"/>
      <c r="O84" s="84"/>
      <c r="P84" s="84"/>
      <c r="Q84" s="84"/>
      <c r="R84" s="84"/>
      <c r="S84" s="84"/>
      <c r="T84" s="84"/>
      <c r="U84" s="84"/>
      <c r="AD84" s="68"/>
    </row>
    <row r="85" spans="1:31" x14ac:dyDescent="0.25">
      <c r="A85" s="80">
        <v>520</v>
      </c>
      <c r="B85" s="83" t="s">
        <v>769</v>
      </c>
      <c r="C85" s="69"/>
      <c r="D85" s="38"/>
      <c r="E85" s="38"/>
      <c r="F85" s="38"/>
      <c r="G85" s="38"/>
      <c r="H85" s="38"/>
      <c r="I85" s="38"/>
      <c r="J85" s="38"/>
      <c r="K85" s="38"/>
      <c r="L85" s="38"/>
      <c r="M85" s="38"/>
      <c r="N85" s="84"/>
      <c r="O85" s="84"/>
      <c r="P85" s="84"/>
      <c r="Q85" s="84"/>
      <c r="R85" s="84"/>
      <c r="S85" s="84"/>
      <c r="T85" s="84"/>
      <c r="U85" s="84"/>
      <c r="AD85" s="68"/>
    </row>
    <row r="86" spans="1:31" x14ac:dyDescent="0.25">
      <c r="A86" s="80">
        <v>521</v>
      </c>
      <c r="B86" s="83" t="s">
        <v>784</v>
      </c>
      <c r="C86" s="69"/>
      <c r="D86" s="38"/>
      <c r="E86" s="38"/>
      <c r="F86" s="38"/>
      <c r="G86" s="38"/>
      <c r="H86" s="38"/>
      <c r="I86" s="38"/>
      <c r="J86" s="38"/>
      <c r="K86" s="38"/>
      <c r="L86" s="38"/>
      <c r="M86" s="38"/>
      <c r="N86" s="84"/>
      <c r="O86" s="84"/>
      <c r="P86" s="84"/>
      <c r="Q86" s="84"/>
      <c r="R86" s="84"/>
      <c r="S86" s="84"/>
      <c r="T86" s="84"/>
      <c r="U86" s="84"/>
      <c r="AD86" s="68"/>
    </row>
    <row r="87" spans="1:31" x14ac:dyDescent="0.25">
      <c r="A87" s="80">
        <v>590</v>
      </c>
      <c r="B87" s="83" t="s">
        <v>785</v>
      </c>
      <c r="C87" s="69"/>
      <c r="D87" s="38"/>
      <c r="E87" s="38"/>
      <c r="F87" s="38"/>
      <c r="G87" s="38"/>
      <c r="H87" s="38"/>
      <c r="I87" s="38"/>
      <c r="J87" s="38"/>
      <c r="K87" s="38"/>
      <c r="L87" s="38"/>
      <c r="M87" s="38"/>
      <c r="N87" s="84"/>
      <c r="O87" s="84"/>
      <c r="P87" s="84"/>
      <c r="Q87" s="84"/>
      <c r="R87" s="84"/>
      <c r="S87" s="84"/>
      <c r="T87" s="84"/>
      <c r="U87" s="84"/>
      <c r="AD87" s="68"/>
    </row>
    <row r="88" spans="1:31" x14ac:dyDescent="0.25">
      <c r="A88" s="306" t="s">
        <v>294</v>
      </c>
      <c r="B88" s="307"/>
      <c r="C88" s="69"/>
      <c r="D88" s="106">
        <f>SUM(D9:D87)</f>
        <v>10678.73</v>
      </c>
      <c r="E88" s="106">
        <f>SUM(E9:E87)</f>
        <v>0</v>
      </c>
      <c r="F88" s="106">
        <f t="shared" ref="F88:M88" si="0">SUM(F9:F87)</f>
        <v>821.99</v>
      </c>
      <c r="G88" s="106">
        <f t="shared" si="0"/>
        <v>1802.58</v>
      </c>
      <c r="H88" s="106">
        <f t="shared" si="0"/>
        <v>87.26</v>
      </c>
      <c r="I88" s="106">
        <f>SUM(I9:I87)</f>
        <v>34000.089999999997</v>
      </c>
      <c r="J88" s="106">
        <f t="shared" si="0"/>
        <v>3529.12</v>
      </c>
      <c r="K88" s="106">
        <f t="shared" si="0"/>
        <v>1497.31</v>
      </c>
      <c r="L88" s="106">
        <f t="shared" si="0"/>
        <v>3430.78</v>
      </c>
      <c r="M88" s="106">
        <f t="shared" si="0"/>
        <v>1519.2299999999998</v>
      </c>
      <c r="N88" s="106">
        <f t="shared" ref="N88:S88" si="1">SUM(N9:N87)</f>
        <v>14388.3</v>
      </c>
      <c r="O88" s="106">
        <f t="shared" si="1"/>
        <v>1462.47</v>
      </c>
      <c r="P88" s="106">
        <f t="shared" si="1"/>
        <v>993.8</v>
      </c>
      <c r="Q88" s="124">
        <f t="shared" si="1"/>
        <v>1659.73</v>
      </c>
      <c r="R88" s="124">
        <f t="shared" si="1"/>
        <v>2463.54</v>
      </c>
      <c r="S88" s="124">
        <f t="shared" si="1"/>
        <v>16.899999999999999</v>
      </c>
      <c r="T88" s="116"/>
      <c r="U88" s="84"/>
      <c r="AD88" s="68"/>
    </row>
    <row r="89" spans="1:31" x14ac:dyDescent="0.25">
      <c r="A89" s="85"/>
      <c r="B89" s="86"/>
      <c r="C89" s="69"/>
      <c r="D89" s="106"/>
      <c r="E89" s="106"/>
      <c r="F89" s="106"/>
      <c r="G89" s="106"/>
      <c r="H89" s="106"/>
      <c r="I89" s="106"/>
      <c r="J89" s="106"/>
      <c r="K89" s="106"/>
      <c r="L89" s="106"/>
      <c r="M89" s="106"/>
      <c r="N89" s="106"/>
      <c r="O89" s="106"/>
      <c r="P89" s="106"/>
      <c r="Q89" s="125"/>
      <c r="R89" s="125"/>
      <c r="S89" s="125"/>
      <c r="T89" s="116"/>
      <c r="U89" s="84"/>
      <c r="AD89" s="68"/>
    </row>
    <row r="90" spans="1:31" x14ac:dyDescent="0.25">
      <c r="A90" s="85"/>
      <c r="B90" s="86" t="s">
        <v>305</v>
      </c>
      <c r="C90" s="69"/>
      <c r="D90" s="106">
        <v>11</v>
      </c>
      <c r="E90" s="106">
        <f>AVERAGE(11.0001,11.2499)</f>
        <v>11.125</v>
      </c>
      <c r="F90" s="106">
        <f>AVERAGE(11.25,11.4999)</f>
        <v>11.37495</v>
      </c>
      <c r="G90" s="106">
        <f>AVERAGE(11.5,11.7499)</f>
        <v>11.62495</v>
      </c>
      <c r="H90" s="106">
        <f>AVERAGE(11.75,11.9999)</f>
        <v>11.87495</v>
      </c>
      <c r="I90" s="106">
        <v>12</v>
      </c>
      <c r="J90" s="106">
        <f>AVERAGE(12.0001,12.2499)</f>
        <v>12.125</v>
      </c>
      <c r="K90" s="106">
        <f>AVERAGE(12.25,12.4999)</f>
        <v>12.37495</v>
      </c>
      <c r="L90" s="106">
        <f>AVERAGE(12.5,12.7499)</f>
        <v>12.62495</v>
      </c>
      <c r="M90" s="106">
        <f>AVERAGE(12.75,12.9999)</f>
        <v>12.87495</v>
      </c>
      <c r="N90" s="106">
        <v>13</v>
      </c>
      <c r="O90" s="106">
        <f>AVERAGE(13.01,13.2499)</f>
        <v>13.129950000000001</v>
      </c>
      <c r="P90" s="106">
        <f>AVERAGE(13.25,13.4999)</f>
        <v>13.37495</v>
      </c>
      <c r="Q90" s="125">
        <f>AVERAGE(13.5,13.7499)</f>
        <v>13.62495</v>
      </c>
      <c r="R90" s="125">
        <f>AVERAGE(13.75,13.9999)</f>
        <v>13.87495</v>
      </c>
      <c r="S90" s="125">
        <v>14</v>
      </c>
      <c r="T90" s="116"/>
      <c r="U90" s="84"/>
      <c r="AD90" s="68"/>
    </row>
    <row r="91" spans="1:31" x14ac:dyDescent="0.25">
      <c r="A91" s="85"/>
      <c r="B91" s="86"/>
      <c r="C91" s="69"/>
      <c r="D91" s="106"/>
      <c r="E91" s="106"/>
      <c r="F91" s="106"/>
      <c r="G91" s="106"/>
      <c r="H91" s="106"/>
      <c r="I91" s="106"/>
      <c r="J91" s="106"/>
      <c r="K91" s="106"/>
      <c r="L91" s="106"/>
      <c r="M91" s="106"/>
      <c r="N91" s="106"/>
      <c r="O91" s="106"/>
      <c r="P91" s="106"/>
      <c r="Q91" s="125"/>
      <c r="R91" s="125"/>
      <c r="S91" s="125"/>
      <c r="T91" s="116"/>
      <c r="U91" s="84"/>
      <c r="AD91" s="68"/>
    </row>
    <row r="92" spans="1:31" x14ac:dyDescent="0.25">
      <c r="A92" s="85"/>
      <c r="B92" s="86" t="s">
        <v>306</v>
      </c>
      <c r="C92" s="69"/>
      <c r="D92" s="109">
        <f t="shared" ref="D92:M92" si="2">D88*D90</f>
        <v>117466.03</v>
      </c>
      <c r="E92" s="109">
        <f t="shared" si="2"/>
        <v>0</v>
      </c>
      <c r="F92" s="109">
        <f t="shared" si="2"/>
        <v>9350.0951504999994</v>
      </c>
      <c r="G92" s="109">
        <f t="shared" si="2"/>
        <v>20954.902371</v>
      </c>
      <c r="H92" s="109">
        <f t="shared" si="2"/>
        <v>1036.2081370000001</v>
      </c>
      <c r="I92" s="109">
        <f t="shared" si="2"/>
        <v>408001.07999999996</v>
      </c>
      <c r="J92" s="109">
        <f t="shared" si="2"/>
        <v>42790.58</v>
      </c>
      <c r="K92" s="109">
        <f t="shared" si="2"/>
        <v>18529.136384499998</v>
      </c>
      <c r="L92" s="109">
        <f t="shared" si="2"/>
        <v>43313.425961000001</v>
      </c>
      <c r="M92" s="109">
        <f t="shared" si="2"/>
        <v>19560.010288499998</v>
      </c>
      <c r="N92" s="109">
        <f t="shared" ref="N92:S92" si="3">N88*N90</f>
        <v>187047.9</v>
      </c>
      <c r="O92" s="109">
        <f t="shared" si="3"/>
        <v>19202.157976500002</v>
      </c>
      <c r="P92" s="109">
        <f t="shared" si="3"/>
        <v>13292.025309999999</v>
      </c>
      <c r="Q92" s="126">
        <f t="shared" si="3"/>
        <v>22613.738263499999</v>
      </c>
      <c r="R92" s="126">
        <f t="shared" si="3"/>
        <v>34181.494322999999</v>
      </c>
      <c r="S92" s="126">
        <f t="shared" si="3"/>
        <v>236.59999999999997</v>
      </c>
      <c r="T92" s="116"/>
      <c r="U92" s="84"/>
      <c r="AD92" s="68"/>
      <c r="AE92" s="44"/>
    </row>
    <row r="93" spans="1:31" x14ac:dyDescent="0.25">
      <c r="A93" s="85"/>
      <c r="B93" s="86"/>
      <c r="C93" s="69"/>
      <c r="D93" s="62"/>
      <c r="E93" s="62"/>
      <c r="F93" s="62"/>
      <c r="G93" s="62"/>
      <c r="H93" s="62"/>
      <c r="I93" s="62"/>
      <c r="J93" s="62"/>
      <c r="K93" s="62"/>
      <c r="L93" s="62"/>
      <c r="M93" s="62"/>
      <c r="N93" s="62"/>
      <c r="O93" s="62"/>
      <c r="P93" s="62"/>
      <c r="Q93" s="117"/>
      <c r="R93" s="117"/>
      <c r="S93" s="117"/>
      <c r="T93" s="116"/>
      <c r="U93" s="84"/>
      <c r="AD93" s="68"/>
    </row>
    <row r="94" spans="1:31" x14ac:dyDescent="0.25">
      <c r="A94" s="85"/>
      <c r="B94" s="86"/>
      <c r="C94" s="69"/>
      <c r="D94" s="62"/>
      <c r="E94" s="62"/>
      <c r="F94" s="62"/>
      <c r="G94" s="62"/>
      <c r="H94" s="62"/>
      <c r="I94" s="62"/>
      <c r="J94" s="62"/>
      <c r="K94" s="62"/>
      <c r="L94" s="62"/>
      <c r="M94" s="62"/>
      <c r="N94" s="62"/>
      <c r="O94" s="62"/>
      <c r="P94" s="62"/>
      <c r="Q94" s="117"/>
      <c r="R94" s="117"/>
      <c r="S94" s="117"/>
      <c r="T94" s="116"/>
      <c r="U94" s="84"/>
      <c r="AD94" s="68"/>
    </row>
    <row r="95" spans="1:31" x14ac:dyDescent="0.25">
      <c r="A95" s="319" t="s">
        <v>291</v>
      </c>
      <c r="B95" s="320"/>
      <c r="C95" s="69"/>
      <c r="D95" s="87"/>
      <c r="E95" s="87"/>
      <c r="F95" s="87"/>
      <c r="G95" s="87"/>
      <c r="H95" s="87"/>
      <c r="I95" s="87"/>
      <c r="J95" s="87"/>
      <c r="K95" s="87"/>
      <c r="L95" s="87"/>
      <c r="M95" s="87"/>
      <c r="N95" s="87"/>
      <c r="O95" s="87"/>
      <c r="P95" s="87"/>
      <c r="Q95" s="118"/>
      <c r="R95" s="118"/>
      <c r="S95" s="118"/>
      <c r="T95" s="116"/>
      <c r="U95" s="84"/>
      <c r="AD95" s="68"/>
    </row>
    <row r="96" spans="1:31" ht="30" x14ac:dyDescent="0.25">
      <c r="A96" s="88" t="s">
        <v>296</v>
      </c>
      <c r="B96" s="89" t="s">
        <v>297</v>
      </c>
      <c r="C96" s="69"/>
      <c r="D96" s="321" t="s">
        <v>298</v>
      </c>
      <c r="E96" s="322"/>
      <c r="F96" s="323"/>
      <c r="G96" s="87"/>
      <c r="H96" s="87"/>
      <c r="I96" s="87"/>
      <c r="J96" s="87"/>
      <c r="K96" s="87"/>
      <c r="L96" s="87"/>
      <c r="M96" s="87"/>
      <c r="N96" s="87"/>
      <c r="O96" s="87"/>
      <c r="P96" s="87"/>
      <c r="Q96" s="118"/>
      <c r="R96" s="118"/>
      <c r="S96" s="118"/>
      <c r="T96" s="116"/>
      <c r="U96" s="84"/>
      <c r="AD96" s="68"/>
    </row>
    <row r="97" spans="1:30" x14ac:dyDescent="0.25">
      <c r="A97" s="49"/>
      <c r="B97" s="49"/>
      <c r="C97" s="69"/>
      <c r="D97" s="324">
        <f>IFERROR(A97/B97,0)</f>
        <v>0</v>
      </c>
      <c r="E97" s="325"/>
      <c r="F97" s="326"/>
      <c r="G97" s="87"/>
      <c r="H97" s="87"/>
      <c r="I97" s="87"/>
      <c r="J97" s="87"/>
      <c r="K97" s="87"/>
      <c r="L97" s="87"/>
      <c r="M97" s="87"/>
      <c r="N97" s="87"/>
      <c r="O97" s="87"/>
      <c r="P97" s="87"/>
      <c r="Q97" s="119"/>
      <c r="R97" s="119"/>
      <c r="S97" s="119"/>
      <c r="T97" s="116"/>
      <c r="U97" s="84"/>
      <c r="AD97" s="68"/>
    </row>
    <row r="98" spans="1:30" x14ac:dyDescent="0.25">
      <c r="A98" s="80">
        <v>601</v>
      </c>
      <c r="B98" s="83" t="s">
        <v>786</v>
      </c>
      <c r="C98" s="69"/>
      <c r="D98" s="38"/>
      <c r="E98" s="38"/>
      <c r="F98" s="38"/>
      <c r="G98" s="38"/>
      <c r="H98" s="38"/>
      <c r="I98" s="38"/>
      <c r="J98" s="38"/>
      <c r="K98" s="38"/>
      <c r="L98" s="38"/>
      <c r="M98" s="38"/>
      <c r="N98" s="84"/>
      <c r="O98" s="84"/>
      <c r="P98" s="84"/>
      <c r="Q98" s="84"/>
      <c r="R98" s="84"/>
      <c r="S98" s="84"/>
      <c r="T98" s="84"/>
      <c r="U98" s="84"/>
      <c r="AD98" s="68"/>
    </row>
    <row r="99" spans="1:30" x14ac:dyDescent="0.25">
      <c r="A99" s="80">
        <v>602</v>
      </c>
      <c r="B99" s="83" t="s">
        <v>787</v>
      </c>
      <c r="C99" s="69"/>
      <c r="D99" s="38"/>
      <c r="E99" s="38"/>
      <c r="F99" s="38"/>
      <c r="G99" s="38"/>
      <c r="H99" s="38"/>
      <c r="I99" s="38"/>
      <c r="J99" s="38"/>
      <c r="K99" s="38"/>
      <c r="L99" s="38"/>
      <c r="M99" s="38"/>
      <c r="N99" s="84"/>
      <c r="O99" s="84"/>
      <c r="P99" s="84"/>
      <c r="Q99" s="84"/>
      <c r="R99" s="84"/>
      <c r="S99" s="84"/>
      <c r="T99" s="84"/>
      <c r="U99" s="84"/>
      <c r="AD99" s="68"/>
    </row>
    <row r="100" spans="1:30" x14ac:dyDescent="0.25">
      <c r="A100" s="80">
        <v>603</v>
      </c>
      <c r="B100" s="83" t="s">
        <v>788</v>
      </c>
      <c r="C100" s="69"/>
      <c r="D100" s="38"/>
      <c r="E100" s="38"/>
      <c r="F100" s="38"/>
      <c r="G100" s="38"/>
      <c r="H100" s="38"/>
      <c r="I100" s="38"/>
      <c r="J100" s="38"/>
      <c r="K100" s="38"/>
      <c r="L100" s="38"/>
      <c r="M100" s="38"/>
      <c r="N100" s="84"/>
      <c r="O100" s="84"/>
      <c r="P100" s="84"/>
      <c r="Q100" s="84"/>
      <c r="R100" s="84"/>
      <c r="S100" s="84"/>
      <c r="T100" s="84"/>
      <c r="U100" s="84"/>
      <c r="AD100" s="68"/>
    </row>
    <row r="101" spans="1:30" x14ac:dyDescent="0.25">
      <c r="A101" s="80">
        <v>604</v>
      </c>
      <c r="B101" s="83" t="s">
        <v>789</v>
      </c>
      <c r="C101" s="69"/>
      <c r="D101" s="38"/>
      <c r="E101" s="38"/>
      <c r="F101" s="38"/>
      <c r="G101" s="38"/>
      <c r="H101" s="38"/>
      <c r="I101" s="38"/>
      <c r="J101" s="38"/>
      <c r="K101" s="38"/>
      <c r="L101" s="38"/>
      <c r="M101" s="38"/>
      <c r="N101" s="84"/>
      <c r="O101" s="84"/>
      <c r="P101" s="84"/>
      <c r="Q101" s="84"/>
      <c r="R101" s="84"/>
      <c r="S101" s="84"/>
      <c r="T101" s="84"/>
      <c r="U101" s="84"/>
      <c r="AD101" s="68"/>
    </row>
    <row r="102" spans="1:30" x14ac:dyDescent="0.25">
      <c r="A102" s="80">
        <v>605</v>
      </c>
      <c r="B102" s="83" t="s">
        <v>775</v>
      </c>
      <c r="C102" s="69"/>
      <c r="D102" s="38"/>
      <c r="E102" s="38"/>
      <c r="F102" s="38"/>
      <c r="G102" s="38"/>
      <c r="H102" s="38"/>
      <c r="I102" s="38"/>
      <c r="J102" s="38"/>
      <c r="K102" s="38"/>
      <c r="L102" s="38"/>
      <c r="M102" s="38"/>
      <c r="N102" s="84"/>
      <c r="O102" s="84"/>
      <c r="P102" s="84"/>
      <c r="Q102" s="84"/>
      <c r="R102" s="84"/>
      <c r="S102" s="84"/>
      <c r="T102" s="84"/>
      <c r="U102" s="84"/>
      <c r="AD102" s="68"/>
    </row>
    <row r="103" spans="1:30" x14ac:dyDescent="0.25">
      <c r="A103" s="80">
        <v>606</v>
      </c>
      <c r="B103" s="83" t="s">
        <v>776</v>
      </c>
      <c r="C103" s="69"/>
      <c r="D103" s="38"/>
      <c r="E103" s="38"/>
      <c r="F103" s="38"/>
      <c r="G103" s="38"/>
      <c r="H103" s="38"/>
      <c r="I103" s="38"/>
      <c r="J103" s="38"/>
      <c r="K103" s="38"/>
      <c r="L103" s="38"/>
      <c r="M103" s="38"/>
      <c r="N103" s="84"/>
      <c r="O103" s="84"/>
      <c r="P103" s="84"/>
      <c r="Q103" s="84"/>
      <c r="R103" s="84"/>
      <c r="S103" s="84"/>
      <c r="T103" s="84"/>
      <c r="U103" s="84"/>
      <c r="AD103" s="68"/>
    </row>
    <row r="104" spans="1:30" x14ac:dyDescent="0.25">
      <c r="A104" s="80">
        <v>609</v>
      </c>
      <c r="B104" s="83" t="s">
        <v>790</v>
      </c>
      <c r="C104" s="69"/>
      <c r="D104" s="38"/>
      <c r="E104" s="38"/>
      <c r="F104" s="38"/>
      <c r="G104" s="38"/>
      <c r="H104" s="38"/>
      <c r="I104" s="38"/>
      <c r="J104" s="38"/>
      <c r="K104" s="38"/>
      <c r="L104" s="38"/>
      <c r="M104" s="38"/>
      <c r="N104" s="84"/>
      <c r="O104" s="84"/>
      <c r="P104" s="84"/>
      <c r="Q104" s="84"/>
      <c r="R104" s="84"/>
      <c r="S104" s="84"/>
      <c r="T104" s="84"/>
      <c r="U104" s="84"/>
      <c r="AD104" s="68"/>
    </row>
    <row r="105" spans="1:30" x14ac:dyDescent="0.25">
      <c r="A105" s="80">
        <v>610</v>
      </c>
      <c r="B105" s="83" t="s">
        <v>791</v>
      </c>
      <c r="C105" s="69"/>
      <c r="D105" s="38"/>
      <c r="E105" s="38"/>
      <c r="F105" s="38"/>
      <c r="G105" s="38"/>
      <c r="H105" s="38"/>
      <c r="I105" s="38"/>
      <c r="J105" s="38"/>
      <c r="K105" s="38"/>
      <c r="L105" s="38"/>
      <c r="M105" s="38"/>
      <c r="N105" s="84"/>
      <c r="O105" s="84"/>
      <c r="P105" s="84"/>
      <c r="Q105" s="84"/>
      <c r="R105" s="84"/>
      <c r="S105" s="84"/>
      <c r="T105" s="84"/>
      <c r="U105" s="84"/>
      <c r="AD105" s="68"/>
    </row>
    <row r="106" spans="1:30" x14ac:dyDescent="0.25">
      <c r="A106" s="80">
        <v>612</v>
      </c>
      <c r="B106" s="83" t="s">
        <v>792</v>
      </c>
      <c r="C106" s="69"/>
      <c r="D106" s="38"/>
      <c r="E106" s="38"/>
      <c r="F106" s="38"/>
      <c r="G106" s="38"/>
      <c r="H106" s="38"/>
      <c r="I106" s="38"/>
      <c r="J106" s="38"/>
      <c r="K106" s="38"/>
      <c r="L106" s="38"/>
      <c r="M106" s="38"/>
      <c r="N106" s="84"/>
      <c r="O106" s="84"/>
      <c r="P106" s="84"/>
      <c r="Q106" s="84"/>
      <c r="R106" s="84"/>
      <c r="S106" s="84"/>
      <c r="T106" s="84"/>
      <c r="U106" s="84"/>
      <c r="AD106" s="68"/>
    </row>
    <row r="107" spans="1:30" x14ac:dyDescent="0.25">
      <c r="A107" s="80">
        <v>614</v>
      </c>
      <c r="B107" s="83" t="s">
        <v>777</v>
      </c>
      <c r="C107" s="69"/>
      <c r="D107" s="38"/>
      <c r="E107" s="38"/>
      <c r="F107" s="38"/>
      <c r="G107" s="38"/>
      <c r="H107" s="38"/>
      <c r="I107" s="38"/>
      <c r="J107" s="38"/>
      <c r="K107" s="38"/>
      <c r="L107" s="38"/>
      <c r="M107" s="38"/>
      <c r="N107" s="84"/>
      <c r="O107" s="84"/>
      <c r="P107" s="84"/>
      <c r="Q107" s="84"/>
      <c r="R107" s="84"/>
      <c r="S107" s="84"/>
      <c r="T107" s="84"/>
      <c r="U107" s="84"/>
      <c r="AD107" s="68"/>
    </row>
    <row r="108" spans="1:30" x14ac:dyDescent="0.25">
      <c r="A108" s="80">
        <v>620</v>
      </c>
      <c r="B108" s="83" t="s">
        <v>769</v>
      </c>
      <c r="C108" s="69"/>
      <c r="D108" s="38"/>
      <c r="E108" s="38"/>
      <c r="F108" s="38"/>
      <c r="G108" s="38"/>
      <c r="H108" s="38"/>
      <c r="I108" s="38"/>
      <c r="J108" s="38"/>
      <c r="K108" s="38"/>
      <c r="L108" s="38"/>
      <c r="M108" s="38"/>
      <c r="N108" s="84"/>
      <c r="O108" s="84"/>
      <c r="P108" s="84"/>
      <c r="Q108" s="84"/>
      <c r="R108" s="84"/>
      <c r="S108" s="84"/>
      <c r="T108" s="84"/>
      <c r="U108" s="84"/>
      <c r="AD108" s="68"/>
    </row>
    <row r="109" spans="1:30" x14ac:dyDescent="0.25">
      <c r="A109" s="80">
        <v>621</v>
      </c>
      <c r="B109" s="83" t="s">
        <v>784</v>
      </c>
      <c r="C109" s="69"/>
      <c r="D109" s="38"/>
      <c r="E109" s="38"/>
      <c r="F109" s="38"/>
      <c r="G109" s="38"/>
      <c r="H109" s="38"/>
      <c r="I109" s="38"/>
      <c r="J109" s="38"/>
      <c r="K109" s="38"/>
      <c r="L109" s="38"/>
      <c r="M109" s="38"/>
      <c r="N109" s="84"/>
      <c r="O109" s="84"/>
      <c r="P109" s="84"/>
      <c r="Q109" s="84"/>
      <c r="R109" s="84"/>
      <c r="S109" s="84"/>
      <c r="T109" s="84"/>
      <c r="U109" s="84"/>
      <c r="AD109" s="68"/>
    </row>
    <row r="110" spans="1:30" x14ac:dyDescent="0.25">
      <c r="A110" s="90">
        <v>690</v>
      </c>
      <c r="B110" s="91" t="s">
        <v>793</v>
      </c>
      <c r="C110" s="69"/>
      <c r="D110" s="38"/>
      <c r="E110" s="38"/>
      <c r="F110" s="38"/>
      <c r="G110" s="38"/>
      <c r="H110" s="38"/>
      <c r="I110" s="38"/>
      <c r="J110" s="38"/>
      <c r="K110" s="38"/>
      <c r="L110" s="38"/>
      <c r="M110" s="38"/>
      <c r="N110" s="84"/>
      <c r="O110" s="84"/>
      <c r="P110" s="84"/>
      <c r="Q110" s="84"/>
      <c r="R110" s="84"/>
      <c r="S110" s="84"/>
      <c r="T110" s="84"/>
      <c r="U110" s="84"/>
      <c r="AD110" s="68"/>
    </row>
    <row r="111" spans="1:30" x14ac:dyDescent="0.25">
      <c r="A111" s="307" t="s">
        <v>295</v>
      </c>
      <c r="B111" s="307"/>
      <c r="C111" s="69"/>
      <c r="D111" s="111">
        <f>SUM(D98:D110)</f>
        <v>0</v>
      </c>
      <c r="E111" s="111">
        <f>SUM(E98:E110)</f>
        <v>0</v>
      </c>
      <c r="F111" s="111">
        <f t="shared" ref="F111:M111" si="4">SUM(F98:F110)</f>
        <v>0</v>
      </c>
      <c r="G111" s="111">
        <f t="shared" si="4"/>
        <v>0</v>
      </c>
      <c r="H111" s="111">
        <f t="shared" si="4"/>
        <v>0</v>
      </c>
      <c r="I111" s="111">
        <f>SUM(I98:I110)</f>
        <v>0</v>
      </c>
      <c r="J111" s="111">
        <f t="shared" si="4"/>
        <v>0</v>
      </c>
      <c r="K111" s="111">
        <f t="shared" si="4"/>
        <v>0</v>
      </c>
      <c r="L111" s="111">
        <f t="shared" si="4"/>
        <v>0</v>
      </c>
      <c r="M111" s="111">
        <f t="shared" si="4"/>
        <v>0</v>
      </c>
      <c r="N111" s="111">
        <f t="shared" ref="N111:S111" si="5">SUM(N98:N110)</f>
        <v>0</v>
      </c>
      <c r="O111" s="111">
        <f t="shared" si="5"/>
        <v>0</v>
      </c>
      <c r="P111" s="111">
        <f t="shared" si="5"/>
        <v>0</v>
      </c>
      <c r="Q111" s="111">
        <f t="shared" si="5"/>
        <v>0</v>
      </c>
      <c r="R111" s="111">
        <f t="shared" si="5"/>
        <v>0</v>
      </c>
      <c r="S111" s="111">
        <f t="shared" si="5"/>
        <v>0</v>
      </c>
      <c r="T111" s="92"/>
      <c r="U111" s="92"/>
      <c r="AD111" s="68"/>
    </row>
    <row r="112" spans="1:30" x14ac:dyDescent="0.25">
      <c r="A112" s="86"/>
      <c r="B112" s="86"/>
      <c r="C112" s="69"/>
      <c r="D112" s="111"/>
      <c r="E112" s="111"/>
      <c r="F112" s="111"/>
      <c r="G112" s="111"/>
      <c r="H112" s="111"/>
      <c r="I112" s="111"/>
      <c r="J112" s="111"/>
      <c r="K112" s="111"/>
      <c r="L112" s="111"/>
      <c r="M112" s="111"/>
      <c r="N112" s="111"/>
      <c r="O112" s="111"/>
      <c r="P112" s="111"/>
      <c r="Q112" s="111"/>
      <c r="R112" s="111"/>
      <c r="S112" s="111"/>
      <c r="T112" s="92"/>
      <c r="U112" s="92"/>
      <c r="AD112" s="68"/>
    </row>
    <row r="113" spans="1:30" x14ac:dyDescent="0.25">
      <c r="A113" s="86"/>
      <c r="B113" s="86" t="s">
        <v>305</v>
      </c>
      <c r="C113" s="69"/>
      <c r="D113" s="106">
        <v>11</v>
      </c>
      <c r="E113" s="106">
        <f>AVERAGE(11.0001,11.2499)</f>
        <v>11.125</v>
      </c>
      <c r="F113" s="106">
        <f>AVERAGE(11.25,11.4999)</f>
        <v>11.37495</v>
      </c>
      <c r="G113" s="106">
        <f>AVERAGE(11.5,11.7499)</f>
        <v>11.62495</v>
      </c>
      <c r="H113" s="106">
        <f>AVERAGE(11.75,11.9999)</f>
        <v>11.87495</v>
      </c>
      <c r="I113" s="106">
        <v>12</v>
      </c>
      <c r="J113" s="106">
        <f>AVERAGE(12.0001,12.2499)</f>
        <v>12.125</v>
      </c>
      <c r="K113" s="106">
        <f>AVERAGE(12.25,12.4999)</f>
        <v>12.37495</v>
      </c>
      <c r="L113" s="106">
        <f>AVERAGE(12.5,12.7499)</f>
        <v>12.62495</v>
      </c>
      <c r="M113" s="106">
        <f>AVERAGE(12.75,12.9999)</f>
        <v>12.87495</v>
      </c>
      <c r="N113" s="106">
        <v>13</v>
      </c>
      <c r="O113" s="106">
        <f>AVERAGE(13.01,13.2499)</f>
        <v>13.129950000000001</v>
      </c>
      <c r="P113" s="106">
        <f>AVERAGE(13.25,13.4999)</f>
        <v>13.37495</v>
      </c>
      <c r="Q113" s="106">
        <f>AVERAGE(13.5,13.7499)</f>
        <v>13.62495</v>
      </c>
      <c r="R113" s="106">
        <f>AVERAGE(13.75,13.9999)</f>
        <v>13.87495</v>
      </c>
      <c r="S113" s="106">
        <v>14</v>
      </c>
      <c r="T113" s="92"/>
      <c r="U113" s="92"/>
      <c r="AD113" s="68"/>
    </row>
    <row r="114" spans="1:30" x14ac:dyDescent="0.25">
      <c r="A114" s="86"/>
      <c r="B114" s="86"/>
      <c r="C114" s="69"/>
      <c r="D114" s="111"/>
      <c r="E114" s="111"/>
      <c r="F114" s="111"/>
      <c r="G114" s="111"/>
      <c r="H114" s="111"/>
      <c r="I114" s="111"/>
      <c r="J114" s="111"/>
      <c r="K114" s="111"/>
      <c r="L114" s="111"/>
      <c r="M114" s="111"/>
      <c r="N114" s="111"/>
      <c r="O114" s="111"/>
      <c r="P114" s="111"/>
      <c r="Q114" s="111"/>
      <c r="R114" s="111"/>
      <c r="S114" s="111"/>
      <c r="T114" s="92"/>
      <c r="U114" s="92"/>
      <c r="AD114" s="68"/>
    </row>
    <row r="115" spans="1:30" x14ac:dyDescent="0.25">
      <c r="A115" s="86"/>
      <c r="B115" s="86" t="s">
        <v>306</v>
      </c>
      <c r="C115" s="69"/>
      <c r="D115" s="109">
        <f t="shared" ref="D115:M115" si="6">D111*D113</f>
        <v>0</v>
      </c>
      <c r="E115" s="109">
        <f t="shared" si="6"/>
        <v>0</v>
      </c>
      <c r="F115" s="109">
        <f t="shared" si="6"/>
        <v>0</v>
      </c>
      <c r="G115" s="109">
        <f t="shared" si="6"/>
        <v>0</v>
      </c>
      <c r="H115" s="109">
        <f t="shared" si="6"/>
        <v>0</v>
      </c>
      <c r="I115" s="109">
        <f t="shared" si="6"/>
        <v>0</v>
      </c>
      <c r="J115" s="109">
        <f t="shared" si="6"/>
        <v>0</v>
      </c>
      <c r="K115" s="109">
        <f t="shared" si="6"/>
        <v>0</v>
      </c>
      <c r="L115" s="109">
        <f t="shared" si="6"/>
        <v>0</v>
      </c>
      <c r="M115" s="109">
        <f t="shared" si="6"/>
        <v>0</v>
      </c>
      <c r="N115" s="109">
        <f t="shared" ref="N115:S115" si="7">N111*N113</f>
        <v>0</v>
      </c>
      <c r="O115" s="109">
        <f t="shared" si="7"/>
        <v>0</v>
      </c>
      <c r="P115" s="109">
        <f t="shared" si="7"/>
        <v>0</v>
      </c>
      <c r="Q115" s="126">
        <f t="shared" si="7"/>
        <v>0</v>
      </c>
      <c r="R115" s="126">
        <f t="shared" si="7"/>
        <v>0</v>
      </c>
      <c r="S115" s="126">
        <f t="shared" si="7"/>
        <v>0</v>
      </c>
      <c r="T115" s="92"/>
      <c r="U115" s="92"/>
      <c r="AD115" s="68"/>
    </row>
    <row r="116" spans="1:30" x14ac:dyDescent="0.25">
      <c r="A116" s="86"/>
      <c r="B116" s="86"/>
      <c r="C116" s="69"/>
      <c r="D116" s="64"/>
      <c r="E116" s="64"/>
      <c r="F116" s="64"/>
      <c r="G116" s="64"/>
      <c r="H116" s="64"/>
      <c r="I116" s="64"/>
      <c r="J116" s="64"/>
      <c r="K116" s="64"/>
      <c r="L116" s="64"/>
      <c r="M116" s="64"/>
      <c r="N116" s="64"/>
      <c r="O116" s="64"/>
      <c r="P116" s="64"/>
      <c r="Q116" s="64"/>
      <c r="R116" s="64"/>
      <c r="S116" s="64"/>
      <c r="T116" s="92"/>
      <c r="U116" s="92"/>
      <c r="AD116" s="68"/>
    </row>
    <row r="117" spans="1:30" ht="5.25" customHeight="1" x14ac:dyDescent="0.25">
      <c r="A117" s="93"/>
      <c r="B117" s="93"/>
      <c r="C117" s="69"/>
      <c r="D117" s="94"/>
      <c r="E117" s="94"/>
      <c r="F117" s="94"/>
      <c r="G117" s="94"/>
      <c r="H117" s="94"/>
      <c r="I117" s="94"/>
      <c r="J117" s="94"/>
      <c r="K117" s="94"/>
      <c r="L117" s="94"/>
      <c r="M117" s="94"/>
      <c r="N117" s="94"/>
      <c r="O117" s="94"/>
      <c r="P117" s="94"/>
      <c r="Q117" s="94"/>
      <c r="R117" s="94"/>
      <c r="S117" s="94"/>
      <c r="T117" s="94"/>
      <c r="U117" s="94"/>
      <c r="V117" s="68"/>
      <c r="W117" s="68"/>
      <c r="X117" s="68"/>
      <c r="Y117" s="68"/>
      <c r="Z117" s="68"/>
      <c r="AA117" s="68"/>
      <c r="AB117" s="68"/>
      <c r="AC117" s="68"/>
      <c r="AD117" s="68"/>
    </row>
    <row r="118" spans="1:30" ht="18.75" x14ac:dyDescent="0.25">
      <c r="A118" s="71" t="s">
        <v>1665</v>
      </c>
      <c r="B118" s="95"/>
      <c r="C118" s="69"/>
      <c r="D118" s="82"/>
      <c r="E118" s="82"/>
      <c r="F118" s="82"/>
      <c r="G118" s="82"/>
      <c r="J118" s="82"/>
      <c r="K118" s="82"/>
      <c r="L118" s="82"/>
      <c r="M118" s="82"/>
      <c r="N118" s="82"/>
      <c r="O118" s="82"/>
      <c r="P118" s="82"/>
      <c r="Q118" s="82"/>
      <c r="R118" s="82"/>
      <c r="S118" s="82"/>
      <c r="T118" s="82"/>
      <c r="U118" s="82"/>
      <c r="AD118" s="68"/>
    </row>
    <row r="119" spans="1:30" ht="9" customHeight="1" x14ac:dyDescent="0.25">
      <c r="A119" s="71"/>
      <c r="B119" s="95"/>
      <c r="C119" s="69"/>
      <c r="D119" s="82"/>
      <c r="E119" s="82"/>
      <c r="F119" s="82"/>
      <c r="G119" s="82"/>
      <c r="J119" s="82"/>
      <c r="K119" s="82"/>
      <c r="L119" s="82"/>
      <c r="M119" s="82"/>
      <c r="N119" s="82"/>
      <c r="O119" s="82"/>
      <c r="P119" s="82"/>
      <c r="Q119" s="82"/>
      <c r="R119" s="82"/>
      <c r="S119" s="82"/>
      <c r="T119" s="82"/>
      <c r="U119" s="82"/>
      <c r="AD119" s="68"/>
    </row>
    <row r="120" spans="1:30" ht="18.75" x14ac:dyDescent="0.3">
      <c r="A120" s="315" t="s">
        <v>292</v>
      </c>
      <c r="B120" s="315"/>
      <c r="C120" s="69"/>
      <c r="D120" s="82"/>
      <c r="E120" s="82"/>
      <c r="F120" s="82"/>
      <c r="G120" s="82"/>
      <c r="H120" s="82"/>
      <c r="I120" s="82"/>
      <c r="J120" s="82"/>
      <c r="K120" s="82"/>
      <c r="L120" s="82"/>
      <c r="M120" s="82"/>
      <c r="N120" s="82"/>
      <c r="O120" s="82"/>
      <c r="P120" s="82"/>
      <c r="Q120" s="82"/>
      <c r="R120" s="82"/>
      <c r="S120" s="82"/>
      <c r="T120" s="82"/>
      <c r="U120" s="82"/>
      <c r="AD120" s="68"/>
    </row>
    <row r="121" spans="1:30" ht="15.75" x14ac:dyDescent="0.25">
      <c r="A121" s="314" t="s">
        <v>1666</v>
      </c>
      <c r="B121" s="314"/>
      <c r="C121" s="69"/>
      <c r="D121" s="42">
        <v>305645</v>
      </c>
      <c r="E121" s="82"/>
      <c r="F121" s="82"/>
      <c r="G121" s="82"/>
      <c r="H121" s="82"/>
      <c r="I121" s="82"/>
      <c r="J121" s="82"/>
      <c r="K121" s="82"/>
      <c r="L121" s="82"/>
      <c r="M121" s="82"/>
      <c r="N121" s="82"/>
      <c r="O121" s="82"/>
      <c r="P121" s="82"/>
      <c r="Q121" s="82"/>
      <c r="R121" s="82"/>
      <c r="S121" s="82"/>
      <c r="T121" s="82"/>
      <c r="U121" s="82"/>
      <c r="AD121" s="68"/>
    </row>
    <row r="122" spans="1:30" ht="15.75" x14ac:dyDescent="0.25">
      <c r="A122" s="314" t="s">
        <v>1667</v>
      </c>
      <c r="B122" s="314"/>
      <c r="C122" s="69"/>
      <c r="D122" s="42">
        <v>3576879</v>
      </c>
      <c r="E122" s="82"/>
      <c r="F122" s="82"/>
      <c r="G122" s="82"/>
      <c r="H122" s="82"/>
      <c r="I122" s="82"/>
      <c r="J122" s="82"/>
      <c r="K122" s="82"/>
      <c r="L122" s="82"/>
      <c r="M122" s="82"/>
      <c r="N122" s="82"/>
      <c r="O122" s="82"/>
      <c r="P122" s="82"/>
      <c r="Q122" s="82"/>
      <c r="R122" s="82"/>
      <c r="S122" s="82"/>
      <c r="T122" s="82"/>
      <c r="U122" s="82"/>
      <c r="AD122" s="68"/>
    </row>
    <row r="123" spans="1:30" ht="18.75" x14ac:dyDescent="0.3">
      <c r="A123" s="315" t="s">
        <v>293</v>
      </c>
      <c r="B123" s="315"/>
      <c r="C123" s="69"/>
      <c r="D123" s="44"/>
      <c r="E123" s="82"/>
      <c r="F123" s="82"/>
      <c r="G123" s="82"/>
      <c r="H123" s="82"/>
      <c r="I123" s="82"/>
      <c r="J123" s="82"/>
      <c r="K123" s="82"/>
      <c r="L123" s="82"/>
      <c r="M123" s="82"/>
      <c r="N123" s="82"/>
      <c r="O123" s="82"/>
      <c r="P123" s="82"/>
      <c r="Q123" s="82"/>
      <c r="R123" s="82"/>
      <c r="S123" s="82"/>
      <c r="T123" s="82"/>
      <c r="U123" s="82"/>
      <c r="AD123" s="68"/>
    </row>
    <row r="124" spans="1:30" ht="15.75" x14ac:dyDescent="0.25">
      <c r="A124" s="314" t="s">
        <v>1668</v>
      </c>
      <c r="B124" s="314"/>
      <c r="C124" s="69"/>
      <c r="D124" s="42">
        <v>105606</v>
      </c>
      <c r="E124" s="82"/>
      <c r="F124" s="82"/>
      <c r="G124" s="82"/>
      <c r="H124" s="82"/>
      <c r="I124" s="82"/>
      <c r="J124" s="82"/>
      <c r="K124" s="82"/>
      <c r="L124" s="82"/>
      <c r="M124" s="82"/>
      <c r="N124" s="82"/>
      <c r="O124" s="82"/>
      <c r="P124" s="82"/>
      <c r="Q124" s="82"/>
      <c r="R124" s="82"/>
      <c r="S124" s="82"/>
      <c r="T124" s="82"/>
      <c r="U124" s="82"/>
      <c r="AD124" s="68"/>
    </row>
    <row r="125" spans="1:30" ht="15.75" x14ac:dyDescent="0.25">
      <c r="A125" s="314" t="s">
        <v>1669</v>
      </c>
      <c r="B125" s="314"/>
      <c r="C125" s="69"/>
      <c r="D125" s="42">
        <v>1235874</v>
      </c>
      <c r="E125" s="82"/>
      <c r="F125" s="82"/>
      <c r="G125" s="82"/>
      <c r="H125" s="82"/>
      <c r="I125" s="82"/>
      <c r="J125" s="82"/>
      <c r="K125" s="82"/>
      <c r="L125" s="82"/>
      <c r="M125" s="82"/>
      <c r="N125" s="82"/>
      <c r="O125" s="82"/>
      <c r="P125" s="82"/>
      <c r="Q125" s="82"/>
      <c r="R125" s="82"/>
      <c r="S125" s="82"/>
      <c r="T125" s="82"/>
      <c r="U125" s="82"/>
      <c r="AD125" s="68"/>
    </row>
    <row r="126" spans="1:30" ht="16.5" thickBot="1" x14ac:dyDescent="0.3">
      <c r="A126" s="96"/>
      <c r="B126" s="96"/>
      <c r="C126" s="69"/>
      <c r="D126" s="44"/>
      <c r="E126" s="44"/>
      <c r="F126" s="82"/>
      <c r="G126" s="82"/>
      <c r="H126" s="82"/>
      <c r="I126" s="82"/>
      <c r="J126" s="82"/>
      <c r="K126" s="82"/>
      <c r="L126" s="82"/>
      <c r="M126" s="82"/>
      <c r="N126" s="82"/>
      <c r="O126" s="82"/>
      <c r="P126" s="82"/>
      <c r="Q126" s="82"/>
      <c r="R126" s="82"/>
      <c r="S126" s="82"/>
      <c r="T126" s="82"/>
      <c r="U126" s="82"/>
      <c r="AD126" s="68"/>
    </row>
    <row r="127" spans="1:30" ht="16.5" thickBot="1" x14ac:dyDescent="0.3">
      <c r="A127" s="316" t="s">
        <v>1670</v>
      </c>
      <c r="B127" s="317"/>
      <c r="C127" s="69"/>
      <c r="D127" s="113">
        <f>IFERROR(D121/D122,0)</f>
        <v>8.5450192751837573E-2</v>
      </c>
      <c r="E127" s="97"/>
      <c r="F127" s="82"/>
      <c r="G127" s="82"/>
      <c r="H127" s="82"/>
      <c r="I127" s="82"/>
      <c r="J127" s="82"/>
      <c r="K127" s="82"/>
      <c r="L127" s="82"/>
      <c r="M127" s="82"/>
      <c r="N127" s="82"/>
      <c r="O127" s="82"/>
      <c r="P127" s="82"/>
      <c r="Q127" s="82"/>
      <c r="R127" s="82"/>
      <c r="S127" s="82"/>
      <c r="T127" s="82"/>
      <c r="U127" s="82"/>
      <c r="AD127" s="68"/>
    </row>
    <row r="128" spans="1:30" ht="16.5" thickBot="1" x14ac:dyDescent="0.3">
      <c r="A128" s="316" t="s">
        <v>1671</v>
      </c>
      <c r="B128" s="317"/>
      <c r="C128" s="69"/>
      <c r="D128" s="113">
        <f>IFERROR(D124/D125,0)</f>
        <v>8.5450458541890192E-2</v>
      </c>
      <c r="E128" s="97"/>
      <c r="F128" s="82"/>
      <c r="G128" s="82"/>
      <c r="H128" s="82"/>
      <c r="I128" s="82"/>
      <c r="J128" s="82"/>
      <c r="K128" s="82"/>
      <c r="L128" s="82"/>
      <c r="M128" s="82"/>
      <c r="N128" s="82"/>
      <c r="O128" s="82"/>
      <c r="P128" s="82"/>
      <c r="Q128" s="82"/>
      <c r="R128" s="82"/>
      <c r="S128" s="82"/>
      <c r="T128" s="82"/>
      <c r="U128" s="82"/>
      <c r="AD128" s="68"/>
    </row>
    <row r="129" spans="1:30" ht="15.75" x14ac:dyDescent="0.25">
      <c r="A129" s="98"/>
      <c r="B129" s="98"/>
      <c r="C129" s="69"/>
      <c r="D129" s="97"/>
      <c r="E129" s="97"/>
      <c r="F129" s="82"/>
      <c r="G129" s="82"/>
      <c r="H129" s="82"/>
      <c r="I129" s="82"/>
      <c r="J129" s="82"/>
      <c r="K129" s="82"/>
      <c r="L129" s="82"/>
      <c r="M129" s="82"/>
      <c r="N129" s="82"/>
      <c r="O129" s="82"/>
      <c r="P129" s="82"/>
      <c r="Q129" s="82"/>
      <c r="R129" s="82"/>
      <c r="S129" s="82"/>
      <c r="T129" s="82"/>
      <c r="U129" s="82"/>
      <c r="AD129" s="68"/>
    </row>
    <row r="130" spans="1:30" ht="5.25" customHeight="1" x14ac:dyDescent="0.25">
      <c r="A130" s="93"/>
      <c r="B130" s="93"/>
      <c r="C130" s="69"/>
      <c r="D130" s="94"/>
      <c r="E130" s="94"/>
      <c r="F130" s="94"/>
      <c r="G130" s="94"/>
      <c r="H130" s="94"/>
      <c r="I130" s="94"/>
      <c r="J130" s="94"/>
      <c r="K130" s="94"/>
      <c r="L130" s="94"/>
      <c r="M130" s="94"/>
      <c r="N130" s="94"/>
      <c r="O130" s="94"/>
      <c r="P130" s="94"/>
      <c r="Q130" s="94"/>
      <c r="R130" s="94"/>
      <c r="S130" s="94"/>
      <c r="T130" s="94"/>
      <c r="U130" s="94"/>
      <c r="V130" s="68"/>
      <c r="W130" s="68"/>
      <c r="X130" s="68"/>
      <c r="Y130" s="68"/>
      <c r="Z130" s="68"/>
      <c r="AA130" s="68"/>
      <c r="AB130" s="68"/>
      <c r="AC130" s="68"/>
      <c r="AD130" s="68"/>
    </row>
    <row r="131" spans="1:30" ht="18.75" x14ac:dyDescent="0.25">
      <c r="A131" s="71" t="s">
        <v>1672</v>
      </c>
      <c r="B131" s="98"/>
      <c r="C131" s="69"/>
      <c r="D131" s="97"/>
      <c r="E131" s="97"/>
      <c r="F131" s="82"/>
      <c r="G131" s="82"/>
      <c r="H131" s="82"/>
      <c r="I131" s="82"/>
      <c r="J131" s="82"/>
      <c r="K131" s="82"/>
      <c r="L131" s="82"/>
      <c r="M131" s="82"/>
      <c r="N131" s="82"/>
      <c r="O131" s="82"/>
      <c r="P131" s="82"/>
      <c r="Q131" s="82"/>
      <c r="R131" s="82"/>
      <c r="S131" s="82"/>
      <c r="T131" s="82"/>
      <c r="U131" s="82"/>
      <c r="AD131" s="68"/>
    </row>
    <row r="132" spans="1:30" ht="15.75" x14ac:dyDescent="0.25">
      <c r="A132" s="98"/>
      <c r="B132" s="99"/>
      <c r="C132" s="69"/>
      <c r="D132" s="97"/>
      <c r="E132" s="97"/>
      <c r="F132" s="82"/>
      <c r="G132" s="82"/>
      <c r="H132" s="82"/>
      <c r="I132" s="82"/>
      <c r="J132" s="82"/>
      <c r="K132" s="82"/>
      <c r="L132" s="82"/>
      <c r="M132" s="82"/>
      <c r="N132" s="82"/>
      <c r="O132" s="82"/>
      <c r="P132" s="82"/>
      <c r="Q132" s="82"/>
      <c r="R132" s="82"/>
      <c r="S132" s="82"/>
      <c r="T132" s="82"/>
      <c r="U132" s="82"/>
      <c r="AD132" s="68"/>
    </row>
    <row r="133" spans="1:30" ht="15.75" x14ac:dyDescent="0.25">
      <c r="A133" s="98"/>
      <c r="B133" s="100" t="s">
        <v>1658</v>
      </c>
      <c r="C133" s="69"/>
      <c r="D133" s="50">
        <v>3840</v>
      </c>
      <c r="E133" s="97"/>
      <c r="F133" s="82"/>
      <c r="G133" s="82"/>
      <c r="H133" s="82"/>
      <c r="I133" s="82"/>
      <c r="J133" s="82"/>
      <c r="K133" s="82"/>
      <c r="L133" s="82"/>
      <c r="M133" s="82"/>
      <c r="N133" s="82"/>
      <c r="O133" s="82"/>
      <c r="P133" s="82"/>
      <c r="Q133" s="82"/>
      <c r="R133" s="82"/>
      <c r="S133" s="82"/>
      <c r="T133" s="82"/>
      <c r="U133" s="82"/>
      <c r="AD133" s="68"/>
    </row>
    <row r="134" spans="1:30" ht="16.5" thickBot="1" x14ac:dyDescent="0.3">
      <c r="A134" s="98"/>
      <c r="B134" s="100" t="s">
        <v>1659</v>
      </c>
      <c r="C134" s="69"/>
      <c r="D134" s="50">
        <v>23182</v>
      </c>
      <c r="E134" s="97"/>
      <c r="F134" s="82"/>
      <c r="G134" s="82"/>
      <c r="H134" s="82"/>
      <c r="I134" s="82"/>
      <c r="J134" s="82"/>
      <c r="K134" s="82"/>
      <c r="L134" s="82"/>
      <c r="M134" s="82"/>
      <c r="N134" s="82"/>
      <c r="O134" s="82"/>
      <c r="P134" s="82"/>
      <c r="Q134" s="82"/>
      <c r="R134" s="82"/>
      <c r="S134" s="82"/>
      <c r="T134" s="82"/>
      <c r="U134" s="82"/>
      <c r="AD134" s="68"/>
    </row>
    <row r="135" spans="1:30" ht="16.5" thickBot="1" x14ac:dyDescent="0.3">
      <c r="A135" s="98"/>
      <c r="B135" s="99" t="s">
        <v>1660</v>
      </c>
      <c r="C135" s="69"/>
      <c r="D135" s="114">
        <f>D133+D134</f>
        <v>27022</v>
      </c>
      <c r="E135" s="97"/>
      <c r="F135" s="82"/>
      <c r="G135" s="82"/>
      <c r="H135" s="82"/>
      <c r="I135" s="82"/>
      <c r="J135" s="82"/>
      <c r="K135" s="82"/>
      <c r="L135" s="82"/>
      <c r="M135" s="82"/>
      <c r="N135" s="82"/>
      <c r="O135" s="82"/>
      <c r="P135" s="82"/>
      <c r="Q135" s="82"/>
      <c r="R135" s="82"/>
      <c r="S135" s="82"/>
      <c r="T135" s="82"/>
      <c r="U135" s="82"/>
      <c r="AD135" s="68"/>
    </row>
    <row r="136" spans="1:30" ht="15.75" x14ac:dyDescent="0.25">
      <c r="A136" s="98"/>
      <c r="B136" s="98"/>
      <c r="C136" s="69"/>
      <c r="D136" s="97"/>
      <c r="E136" s="97"/>
      <c r="F136" s="82"/>
      <c r="G136" s="82"/>
      <c r="H136" s="82"/>
      <c r="I136" s="82"/>
      <c r="J136" s="82"/>
      <c r="K136" s="82"/>
      <c r="L136" s="82"/>
      <c r="M136" s="82"/>
      <c r="N136" s="82"/>
      <c r="O136" s="82"/>
      <c r="P136" s="82"/>
      <c r="Q136" s="82"/>
      <c r="R136" s="82"/>
      <c r="S136" s="82"/>
      <c r="T136" s="82"/>
      <c r="U136" s="82"/>
      <c r="AD136" s="68"/>
    </row>
    <row r="137" spans="1:30" ht="5.25" customHeight="1" x14ac:dyDescent="0.25">
      <c r="A137" s="312"/>
      <c r="B137" s="313"/>
      <c r="C137" s="69"/>
      <c r="D137" s="101"/>
      <c r="E137" s="101"/>
      <c r="F137" s="94"/>
      <c r="G137" s="94"/>
      <c r="H137" s="94"/>
      <c r="I137" s="94"/>
      <c r="J137" s="94"/>
      <c r="K137" s="94"/>
      <c r="L137" s="94"/>
      <c r="M137" s="94"/>
      <c r="N137" s="94"/>
      <c r="O137" s="94"/>
      <c r="P137" s="94"/>
      <c r="Q137" s="94"/>
      <c r="R137" s="94"/>
      <c r="S137" s="94"/>
      <c r="T137" s="94"/>
      <c r="U137" s="94"/>
      <c r="V137" s="68"/>
      <c r="W137" s="68"/>
      <c r="X137" s="68"/>
      <c r="Y137" s="68"/>
      <c r="Z137" s="68"/>
      <c r="AA137" s="68"/>
      <c r="AB137" s="68"/>
      <c r="AC137" s="68"/>
      <c r="AD137" s="68"/>
    </row>
    <row r="138" spans="1:30" ht="18.75" x14ac:dyDescent="0.25">
      <c r="A138" s="71" t="s">
        <v>1661</v>
      </c>
      <c r="C138" s="102"/>
    </row>
    <row r="139" spans="1:30" ht="18.75" x14ac:dyDescent="0.25">
      <c r="A139" s="71"/>
      <c r="C139" s="102"/>
    </row>
    <row r="140" spans="1:30" x14ac:dyDescent="0.25">
      <c r="A140" s="103" t="s">
        <v>1664</v>
      </c>
      <c r="B140" s="104"/>
      <c r="C140" s="102"/>
      <c r="D140" s="95" t="s">
        <v>1683</v>
      </c>
      <c r="E140" s="51" t="s">
        <v>1684</v>
      </c>
      <c r="I140" s="95" t="s">
        <v>1685</v>
      </c>
    </row>
    <row r="141" spans="1:30" x14ac:dyDescent="0.25">
      <c r="B141" s="104"/>
      <c r="C141" s="102"/>
      <c r="D141" s="44"/>
      <c r="E141" s="44"/>
    </row>
    <row r="142" spans="1:30" x14ac:dyDescent="0.25">
      <c r="B142" s="95" t="s">
        <v>307</v>
      </c>
      <c r="C142" s="102"/>
      <c r="D142" s="56">
        <f>SUM(D92:I92)</f>
        <v>556808.31565849995</v>
      </c>
      <c r="E142" s="44">
        <f>D142</f>
        <v>556808.31565849995</v>
      </c>
      <c r="H142" s="121" t="s">
        <v>312</v>
      </c>
      <c r="I142" s="127" t="e">
        <f>'LI-W 1718 salary data'!#REF!</f>
        <v>#REF!</v>
      </c>
    </row>
    <row r="143" spans="1:30" x14ac:dyDescent="0.25">
      <c r="B143" s="95" t="s">
        <v>308</v>
      </c>
      <c r="C143" s="102"/>
      <c r="D143" s="56">
        <f>SUM(D115:I115)*D97</f>
        <v>0</v>
      </c>
      <c r="E143" s="44">
        <f>D143</f>
        <v>0</v>
      </c>
    </row>
    <row r="144" spans="1:30" x14ac:dyDescent="0.25">
      <c r="B144" s="104"/>
      <c r="C144" s="102"/>
      <c r="D144" s="57"/>
      <c r="H144" s="121" t="s">
        <v>1675</v>
      </c>
      <c r="I144" s="128">
        <f>IF('Funding Request'!C5&lt;9100,D180,D181)</f>
        <v>1.036</v>
      </c>
    </row>
    <row r="145" spans="1:9" x14ac:dyDescent="0.25">
      <c r="B145" s="95" t="s">
        <v>309</v>
      </c>
      <c r="C145" s="102"/>
      <c r="D145" s="56">
        <f>D142*$D$127</f>
        <v>47579.377898844839</v>
      </c>
      <c r="E145" s="56">
        <f>E142*$D$127</f>
        <v>47579.377898844839</v>
      </c>
    </row>
    <row r="146" spans="1:9" x14ac:dyDescent="0.25">
      <c r="B146" s="95" t="s">
        <v>310</v>
      </c>
      <c r="C146" s="102"/>
      <c r="D146" s="56">
        <f>D143*$D$128</f>
        <v>0</v>
      </c>
      <c r="E146" s="56">
        <f>E143*$D$128</f>
        <v>0</v>
      </c>
      <c r="H146" s="121" t="s">
        <v>1680</v>
      </c>
      <c r="I146" s="127" t="e">
        <f>I142*I144</f>
        <v>#REF!</v>
      </c>
    </row>
    <row r="147" spans="1:9" x14ac:dyDescent="0.25">
      <c r="B147" s="104"/>
      <c r="C147" s="102"/>
      <c r="D147" s="56"/>
    </row>
    <row r="148" spans="1:9" x14ac:dyDescent="0.25">
      <c r="B148" s="95" t="s">
        <v>311</v>
      </c>
      <c r="C148" s="102"/>
      <c r="D148" s="56">
        <f>SUM(D142:D146)</f>
        <v>604387.69355734484</v>
      </c>
      <c r="E148" s="56">
        <f>SUM(E142:E146)</f>
        <v>604387.69355734484</v>
      </c>
      <c r="H148" s="95" t="s">
        <v>1686</v>
      </c>
      <c r="I148" s="56">
        <f>SUM('LI-W 1718 salary data'!D88:I88)*11.5</f>
        <v>0</v>
      </c>
    </row>
    <row r="149" spans="1:9" x14ac:dyDescent="0.25">
      <c r="B149" s="104"/>
      <c r="C149" s="102"/>
      <c r="D149" s="57"/>
      <c r="H149" s="95" t="s">
        <v>1687</v>
      </c>
      <c r="I149" s="56" t="e">
        <f>SUM('LI-W 1718 salary data'!D108:I108)*'LI-W 1718 salary data'!#REF!*11.5</f>
        <v>#REF!</v>
      </c>
    </row>
    <row r="150" spans="1:9" x14ac:dyDescent="0.25">
      <c r="B150" s="95" t="s">
        <v>1673</v>
      </c>
      <c r="C150" s="102"/>
      <c r="D150" s="115">
        <f>D135</f>
        <v>27022</v>
      </c>
      <c r="E150" s="133">
        <f>D135</f>
        <v>27022</v>
      </c>
    </row>
    <row r="151" spans="1:9" x14ac:dyDescent="0.25">
      <c r="B151" s="104"/>
      <c r="C151" s="102"/>
      <c r="D151" s="58"/>
      <c r="H151" s="95" t="s">
        <v>1688</v>
      </c>
      <c r="I151" s="56" t="e">
        <f>I148*'LI-W 1718 salary data'!#REF!</f>
        <v>#REF!</v>
      </c>
    </row>
    <row r="152" spans="1:9" x14ac:dyDescent="0.25">
      <c r="B152" s="95" t="s">
        <v>1674</v>
      </c>
      <c r="C152" s="102"/>
      <c r="D152" s="58">
        <f>IFERROR(D148/D150,0)</f>
        <v>22.366504831520423</v>
      </c>
      <c r="E152" s="58">
        <f>IFERROR(E148/E150,0)</f>
        <v>22.366504831520423</v>
      </c>
      <c r="H152" s="95" t="s">
        <v>1689</v>
      </c>
      <c r="I152" s="56" t="e">
        <f>I149*'LI-W 1718 salary data'!#REF!</f>
        <v>#REF!</v>
      </c>
    </row>
    <row r="153" spans="1:9" x14ac:dyDescent="0.25">
      <c r="B153" s="104"/>
      <c r="C153" s="102"/>
      <c r="D153" s="57"/>
    </row>
    <row r="154" spans="1:9" x14ac:dyDescent="0.25">
      <c r="A154" s="120"/>
      <c r="B154" s="121" t="s">
        <v>312</v>
      </c>
      <c r="C154" s="122"/>
      <c r="D154" s="127" t="e">
        <f>'LI-W 1718 salary data'!#REF!</f>
        <v>#REF!</v>
      </c>
      <c r="E154" s="127" t="e">
        <f>'LI-W 1718 salary data'!#REF!</f>
        <v>#REF!</v>
      </c>
      <c r="H154" s="95" t="s">
        <v>1690</v>
      </c>
      <c r="I154" s="44" t="e">
        <f>SUM(I148:I152)</f>
        <v>#REF!</v>
      </c>
    </row>
    <row r="155" spans="1:9" x14ac:dyDescent="0.25">
      <c r="A155" s="120"/>
      <c r="B155" s="123"/>
      <c r="C155" s="122"/>
      <c r="D155" s="128"/>
    </row>
    <row r="156" spans="1:9" x14ac:dyDescent="0.25">
      <c r="A156" s="120"/>
      <c r="B156" s="121" t="s">
        <v>1675</v>
      </c>
      <c r="C156" s="122"/>
      <c r="D156" s="128">
        <f>IF('Funding Request'!C4&lt;9100,1.04,1.02)</f>
        <v>1.04</v>
      </c>
      <c r="E156" s="128">
        <f>IF('Funding Request'!C4&lt;9100,1.04,1.02)</f>
        <v>1.04</v>
      </c>
      <c r="H156" s="95" t="s">
        <v>1691</v>
      </c>
      <c r="I156" s="133" t="e">
        <f>'LI-W 1718 salary data'!#REF!</f>
        <v>#REF!</v>
      </c>
    </row>
    <row r="157" spans="1:9" x14ac:dyDescent="0.25">
      <c r="A157" s="120"/>
      <c r="B157" s="123"/>
      <c r="C157" s="122"/>
      <c r="D157" s="128"/>
    </row>
    <row r="158" spans="1:9" x14ac:dyDescent="0.25">
      <c r="A158" s="120"/>
      <c r="B158" s="121" t="s">
        <v>1680</v>
      </c>
      <c r="C158" s="122"/>
      <c r="D158" s="127" t="e">
        <f>D154*D156</f>
        <v>#REF!</v>
      </c>
      <c r="E158" s="127" t="e">
        <f>E154*E156</f>
        <v>#REF!</v>
      </c>
      <c r="H158" s="95" t="s">
        <v>1692</v>
      </c>
      <c r="I158" s="134" t="e">
        <f>I154/I156</f>
        <v>#REF!</v>
      </c>
    </row>
    <row r="159" spans="1:9" x14ac:dyDescent="0.25">
      <c r="A159" s="120"/>
      <c r="B159" s="123"/>
      <c r="C159" s="122"/>
      <c r="D159" s="128"/>
    </row>
    <row r="160" spans="1:9" x14ac:dyDescent="0.25">
      <c r="A160" s="120"/>
      <c r="B160" s="121" t="s">
        <v>1676</v>
      </c>
      <c r="C160" s="122"/>
      <c r="D160" s="127" t="e">
        <f>IF(D152-D158&gt;0,D152-D158,0)</f>
        <v>#REF!</v>
      </c>
      <c r="E160" s="127" t="e">
        <f>IF(E152-E158&gt;0,E152-E158,0)</f>
        <v>#REF!</v>
      </c>
      <c r="H160" s="121" t="s">
        <v>1693</v>
      </c>
      <c r="I160" s="59" t="e">
        <f>IF(I158&gt;I146,(I158-I146)*D135,0)</f>
        <v>#REF!</v>
      </c>
    </row>
    <row r="161" spans="1:5" x14ac:dyDescent="0.25">
      <c r="A161" s="120"/>
      <c r="B161" s="123"/>
      <c r="C161" s="122"/>
      <c r="D161" s="128"/>
      <c r="E161" s="128"/>
    </row>
    <row r="162" spans="1:5" x14ac:dyDescent="0.25">
      <c r="A162" s="120"/>
      <c r="B162" s="121" t="s">
        <v>1677</v>
      </c>
      <c r="C162" s="122"/>
      <c r="D162" s="59" t="e">
        <f>D150*D160</f>
        <v>#REF!</v>
      </c>
      <c r="E162" s="59" t="e">
        <f>E150*E160</f>
        <v>#REF!</v>
      </c>
    </row>
    <row r="163" spans="1:5" x14ac:dyDescent="0.25">
      <c r="B163" s="104"/>
      <c r="C163" s="102"/>
      <c r="D163" s="57"/>
    </row>
    <row r="164" spans="1:5" x14ac:dyDescent="0.25">
      <c r="B164" s="104"/>
      <c r="C164" s="102"/>
      <c r="D164" s="57"/>
    </row>
    <row r="165" spans="1:5" x14ac:dyDescent="0.25">
      <c r="B165" s="104"/>
      <c r="C165" s="102"/>
      <c r="D165" s="57"/>
    </row>
    <row r="166" spans="1:5" x14ac:dyDescent="0.25">
      <c r="B166" s="104"/>
      <c r="C166" s="102"/>
      <c r="D166" s="57"/>
    </row>
    <row r="167" spans="1:5" x14ac:dyDescent="0.25">
      <c r="B167" s="104"/>
      <c r="C167" s="102"/>
      <c r="D167" s="57"/>
    </row>
    <row r="168" spans="1:5" x14ac:dyDescent="0.25">
      <c r="B168" s="104"/>
      <c r="C168" s="102"/>
      <c r="D168" s="57"/>
    </row>
    <row r="169" spans="1:5" x14ac:dyDescent="0.25">
      <c r="B169" s="104"/>
      <c r="C169" s="102"/>
      <c r="D169" s="57"/>
    </row>
    <row r="170" spans="1:5" x14ac:dyDescent="0.25">
      <c r="B170" s="104"/>
      <c r="C170" s="102"/>
      <c r="D170" s="57"/>
    </row>
    <row r="171" spans="1:5" x14ac:dyDescent="0.25">
      <c r="B171" s="104"/>
      <c r="C171" s="102"/>
      <c r="D171" s="57"/>
    </row>
    <row r="172" spans="1:5" x14ac:dyDescent="0.25">
      <c r="B172" s="104"/>
      <c r="C172" s="102"/>
      <c r="D172" s="57"/>
    </row>
    <row r="173" spans="1:5" x14ac:dyDescent="0.25">
      <c r="B173" s="104"/>
      <c r="C173" s="102"/>
      <c r="D173" s="57"/>
    </row>
    <row r="174" spans="1:5" x14ac:dyDescent="0.25">
      <c r="B174" s="104"/>
      <c r="C174" s="102"/>
      <c r="D174" s="57"/>
    </row>
    <row r="175" spans="1:5" x14ac:dyDescent="0.25">
      <c r="B175" s="104"/>
      <c r="C175" s="102"/>
      <c r="D175" s="57"/>
    </row>
    <row r="176" spans="1:5" x14ac:dyDescent="0.25">
      <c r="B176" s="104"/>
      <c r="C176" s="102"/>
      <c r="D176" s="57"/>
    </row>
    <row r="177" spans="2:5" x14ac:dyDescent="0.25">
      <c r="B177" s="104"/>
      <c r="C177" s="102"/>
      <c r="D177" s="57"/>
    </row>
    <row r="178" spans="2:5" x14ac:dyDescent="0.25">
      <c r="B178" s="104"/>
      <c r="C178" s="102"/>
      <c r="D178" s="57"/>
    </row>
    <row r="179" spans="2:5" x14ac:dyDescent="0.25">
      <c r="B179" s="104"/>
      <c r="C179" s="102"/>
      <c r="D179" s="57"/>
    </row>
    <row r="180" spans="2:5" x14ac:dyDescent="0.25">
      <c r="B180" s="104" t="s">
        <v>1128</v>
      </c>
      <c r="C180" s="102"/>
      <c r="D180" s="60">
        <v>1.036</v>
      </c>
      <c r="E180" s="66"/>
    </row>
    <row r="181" spans="2:5" x14ac:dyDescent="0.25">
      <c r="B181" s="104" t="s">
        <v>1129</v>
      </c>
      <c r="C181" s="102"/>
      <c r="D181" s="60">
        <v>1.02</v>
      </c>
      <c r="E181" s="66"/>
    </row>
    <row r="182" spans="2:5" x14ac:dyDescent="0.25">
      <c r="C182" s="102"/>
    </row>
    <row r="183" spans="2:5" x14ac:dyDescent="0.25">
      <c r="C183" s="102"/>
    </row>
    <row r="184" spans="2:5" x14ac:dyDescent="0.25">
      <c r="C184" s="102"/>
    </row>
    <row r="185" spans="2:5" x14ac:dyDescent="0.25">
      <c r="C185" s="102"/>
    </row>
    <row r="186" spans="2:5" x14ac:dyDescent="0.25">
      <c r="C186" s="102"/>
    </row>
    <row r="187" spans="2:5" x14ac:dyDescent="0.25">
      <c r="C187" s="102"/>
    </row>
    <row r="188" spans="2:5" x14ac:dyDescent="0.25">
      <c r="C188" s="102"/>
    </row>
    <row r="189" spans="2:5" x14ac:dyDescent="0.25">
      <c r="C189" s="102"/>
    </row>
    <row r="190" spans="2:5" x14ac:dyDescent="0.25">
      <c r="C190" s="102"/>
    </row>
    <row r="191" spans="2:5" x14ac:dyDescent="0.25">
      <c r="C191" s="102"/>
    </row>
    <row r="192" spans="2:5" x14ac:dyDescent="0.25">
      <c r="C192" s="102"/>
    </row>
    <row r="193" spans="3:3" x14ac:dyDescent="0.25">
      <c r="C193" s="102"/>
    </row>
    <row r="194" spans="3:3" x14ac:dyDescent="0.25">
      <c r="C194" s="102"/>
    </row>
    <row r="195" spans="3:3" x14ac:dyDescent="0.25">
      <c r="C195" s="102"/>
    </row>
    <row r="196" spans="3:3" x14ac:dyDescent="0.25">
      <c r="C196" s="102"/>
    </row>
    <row r="197" spans="3:3" x14ac:dyDescent="0.25">
      <c r="C197" s="102"/>
    </row>
    <row r="198" spans="3:3" x14ac:dyDescent="0.25">
      <c r="C198" s="102"/>
    </row>
    <row r="199" spans="3:3" x14ac:dyDescent="0.25">
      <c r="C199" s="102"/>
    </row>
    <row r="200" spans="3:3" x14ac:dyDescent="0.25">
      <c r="C200" s="102"/>
    </row>
    <row r="201" spans="3:3" x14ac:dyDescent="0.25">
      <c r="C201" s="102"/>
    </row>
    <row r="202" spans="3:3" x14ac:dyDescent="0.25">
      <c r="C202" s="102"/>
    </row>
    <row r="203" spans="3:3" x14ac:dyDescent="0.25">
      <c r="C203" s="102"/>
    </row>
    <row r="204" spans="3:3" x14ac:dyDescent="0.25">
      <c r="C204" s="102"/>
    </row>
    <row r="205" spans="3:3" x14ac:dyDescent="0.25">
      <c r="C205" s="102"/>
    </row>
    <row r="206" spans="3:3" x14ac:dyDescent="0.25">
      <c r="C206" s="102"/>
    </row>
    <row r="207" spans="3:3" x14ac:dyDescent="0.25">
      <c r="C207" s="102"/>
    </row>
  </sheetData>
  <sheetProtection selectLockedCells="1"/>
  <protectedRanges>
    <protectedRange sqref="D123:E125 D150:E150" name="Fringe_2"/>
    <protectedRange sqref="D127:E132 D136:E136 E133:E135" name="Fringe_1_1"/>
    <protectedRange sqref="D133:D135" name="Fringe_1_1_1"/>
  </protectedRanges>
  <mergeCells count="19">
    <mergeCell ref="A121:B121"/>
    <mergeCell ref="A3:G3"/>
    <mergeCell ref="F4:G4"/>
    <mergeCell ref="H4:J4"/>
    <mergeCell ref="L4:M4"/>
    <mergeCell ref="D7:M7"/>
    <mergeCell ref="A88:B88"/>
    <mergeCell ref="A95:B95"/>
    <mergeCell ref="D96:F96"/>
    <mergeCell ref="D97:F97"/>
    <mergeCell ref="A111:B111"/>
    <mergeCell ref="A120:B120"/>
    <mergeCell ref="A137:B137"/>
    <mergeCell ref="A122:B122"/>
    <mergeCell ref="A123:B123"/>
    <mergeCell ref="A124:B124"/>
    <mergeCell ref="A125:B125"/>
    <mergeCell ref="A127:B127"/>
    <mergeCell ref="A128:B128"/>
  </mergeCells>
  <pageMargins left="0.2" right="0.2" top="0.25" bottom="0.25" header="0.3" footer="0.3"/>
  <pageSetup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579"/>
  <sheetViews>
    <sheetView workbookViewId="0"/>
  </sheetViews>
  <sheetFormatPr defaultRowHeight="15" x14ac:dyDescent="0.25"/>
  <cols>
    <col min="2" max="2" width="39.42578125" customWidth="1"/>
    <col min="3" max="3" width="27.5703125" customWidth="1"/>
  </cols>
  <sheetData>
    <row r="2" spans="2:3" x14ac:dyDescent="0.25">
      <c r="B2" t="s">
        <v>154</v>
      </c>
      <c r="C2" s="26">
        <v>491700996816</v>
      </c>
    </row>
    <row r="3" spans="2:3" x14ac:dyDescent="0.25">
      <c r="B3" t="s">
        <v>155</v>
      </c>
      <c r="C3" s="26">
        <v>491700996816</v>
      </c>
    </row>
    <row r="4" spans="2:3" x14ac:dyDescent="0.25">
      <c r="B4" t="s">
        <v>156</v>
      </c>
      <c r="C4" s="26">
        <v>491700996816</v>
      </c>
    </row>
    <row r="5" spans="2:3" x14ac:dyDescent="0.25">
      <c r="B5" t="s">
        <v>835</v>
      </c>
      <c r="C5" s="9">
        <v>500308880107</v>
      </c>
    </row>
    <row r="6" spans="2:3" x14ac:dyDescent="0.25">
      <c r="B6" t="s">
        <v>836</v>
      </c>
      <c r="C6" s="9">
        <v>500308880107</v>
      </c>
    </row>
    <row r="7" spans="2:3" x14ac:dyDescent="0.25">
      <c r="B7" t="s">
        <v>837</v>
      </c>
      <c r="C7" s="9">
        <v>500308880107</v>
      </c>
    </row>
    <row r="8" spans="2:3" x14ac:dyDescent="0.25">
      <c r="B8" t="s">
        <v>838</v>
      </c>
      <c r="C8" s="9">
        <v>342800997750</v>
      </c>
    </row>
    <row r="9" spans="2:3" x14ac:dyDescent="0.25">
      <c r="B9" t="s">
        <v>157</v>
      </c>
      <c r="C9" s="26">
        <v>130801997760</v>
      </c>
    </row>
    <row r="10" spans="2:3" x14ac:dyDescent="0.25">
      <c r="B10" t="s">
        <v>158</v>
      </c>
      <c r="C10" s="26">
        <v>130801997760</v>
      </c>
    </row>
    <row r="11" spans="2:3" x14ac:dyDescent="0.25">
      <c r="B11" t="s">
        <v>159</v>
      </c>
      <c r="C11" s="26">
        <v>130801997760</v>
      </c>
    </row>
    <row r="12" spans="2:3" x14ac:dyDescent="0.25">
      <c r="B12" t="s">
        <v>160</v>
      </c>
      <c r="C12" s="26">
        <v>421800997851</v>
      </c>
    </row>
    <row r="13" spans="2:3" x14ac:dyDescent="0.25">
      <c r="B13" t="s">
        <v>161</v>
      </c>
      <c r="C13" s="26">
        <v>421800997851</v>
      </c>
    </row>
    <row r="14" spans="2:3" x14ac:dyDescent="0.25">
      <c r="B14" t="s">
        <v>839</v>
      </c>
      <c r="C14" s="9">
        <v>10605880063</v>
      </c>
    </row>
    <row r="15" spans="2:3" x14ac:dyDescent="0.25">
      <c r="B15" t="s">
        <v>840</v>
      </c>
      <c r="C15" s="9">
        <v>10605880063</v>
      </c>
    </row>
    <row r="16" spans="2:3" x14ac:dyDescent="0.25">
      <c r="B16" t="s">
        <v>841</v>
      </c>
      <c r="C16" s="9">
        <v>10605880063</v>
      </c>
    </row>
    <row r="17" spans="2:3" x14ac:dyDescent="0.25">
      <c r="B17" t="s">
        <v>842</v>
      </c>
      <c r="C17" s="9">
        <v>800000074840</v>
      </c>
    </row>
    <row r="18" spans="2:3" x14ac:dyDescent="0.25">
      <c r="B18" t="s">
        <v>843</v>
      </c>
      <c r="C18" s="9">
        <v>800000074840</v>
      </c>
    </row>
    <row r="19" spans="2:3" x14ac:dyDescent="0.25">
      <c r="B19" t="s">
        <v>844</v>
      </c>
      <c r="C19" s="9">
        <v>800000074840</v>
      </c>
    </row>
    <row r="20" spans="2:3" x14ac:dyDescent="0.25">
      <c r="B20" t="s">
        <v>845</v>
      </c>
      <c r="C20" s="9">
        <v>800000074840</v>
      </c>
    </row>
    <row r="21" spans="2:3" x14ac:dyDescent="0.25">
      <c r="B21" t="s">
        <v>846</v>
      </c>
      <c r="C21" s="9">
        <v>800000059051</v>
      </c>
    </row>
    <row r="22" spans="2:3" x14ac:dyDescent="0.25">
      <c r="B22" t="s">
        <v>847</v>
      </c>
      <c r="C22" s="9">
        <v>800000059051</v>
      </c>
    </row>
    <row r="23" spans="2:3" x14ac:dyDescent="0.25">
      <c r="B23" t="s">
        <v>162</v>
      </c>
      <c r="C23" s="26">
        <v>580501880003</v>
      </c>
    </row>
    <row r="24" spans="2:3" x14ac:dyDescent="0.25">
      <c r="B24" t="s">
        <v>163</v>
      </c>
      <c r="C24" s="26">
        <v>580501880003</v>
      </c>
    </row>
    <row r="25" spans="2:3" x14ac:dyDescent="0.25">
      <c r="B25" t="s">
        <v>848</v>
      </c>
      <c r="C25" s="9">
        <v>800000059936</v>
      </c>
    </row>
    <row r="26" spans="2:3" x14ac:dyDescent="0.25">
      <c r="B26" t="s">
        <v>849</v>
      </c>
      <c r="C26" s="9">
        <v>310200999592</v>
      </c>
    </row>
    <row r="27" spans="2:3" x14ac:dyDescent="0.25">
      <c r="B27" t="s">
        <v>850</v>
      </c>
      <c r="C27" s="9">
        <v>310200999592</v>
      </c>
    </row>
    <row r="28" spans="2:3" x14ac:dyDescent="0.25">
      <c r="B28" t="s">
        <v>851</v>
      </c>
      <c r="C28" s="9">
        <v>310300999436</v>
      </c>
    </row>
    <row r="29" spans="2:3" x14ac:dyDescent="0.25">
      <c r="B29" t="s">
        <v>852</v>
      </c>
      <c r="C29" s="9">
        <v>331400880021</v>
      </c>
    </row>
    <row r="30" spans="2:3" x14ac:dyDescent="0.25">
      <c r="B30" t="s">
        <v>853</v>
      </c>
      <c r="C30" s="9">
        <v>662001990044</v>
      </c>
    </row>
    <row r="31" spans="2:3" x14ac:dyDescent="0.25">
      <c r="B31" t="s">
        <v>854</v>
      </c>
      <c r="C31" s="9">
        <v>662001990044</v>
      </c>
    </row>
    <row r="32" spans="2:3" x14ac:dyDescent="0.25">
      <c r="B32" t="s">
        <v>855</v>
      </c>
      <c r="C32" s="9">
        <v>580206880021</v>
      </c>
    </row>
    <row r="33" spans="2:3" x14ac:dyDescent="0.25">
      <c r="B33" t="s">
        <v>856</v>
      </c>
      <c r="C33" s="9">
        <v>580206880021</v>
      </c>
    </row>
    <row r="34" spans="2:3" x14ac:dyDescent="0.25">
      <c r="B34" t="s">
        <v>857</v>
      </c>
      <c r="C34" s="9">
        <v>580206880021</v>
      </c>
    </row>
    <row r="35" spans="2:3" x14ac:dyDescent="0.25">
      <c r="B35" t="s">
        <v>858</v>
      </c>
      <c r="C35" s="9">
        <v>580206880021</v>
      </c>
    </row>
    <row r="36" spans="2:3" x14ac:dyDescent="0.25">
      <c r="B36" t="s">
        <v>164</v>
      </c>
      <c r="C36" s="26">
        <v>130801996542</v>
      </c>
    </row>
    <row r="37" spans="2:3" x14ac:dyDescent="0.25">
      <c r="B37" t="s">
        <v>165</v>
      </c>
      <c r="C37" s="26">
        <v>121901880078</v>
      </c>
    </row>
    <row r="38" spans="2:3" x14ac:dyDescent="0.25">
      <c r="B38" t="s">
        <v>166</v>
      </c>
      <c r="C38" s="26">
        <v>160101880181</v>
      </c>
    </row>
    <row r="39" spans="2:3" x14ac:dyDescent="0.25">
      <c r="B39" t="s">
        <v>167</v>
      </c>
      <c r="C39" s="26">
        <v>240401880043</v>
      </c>
    </row>
    <row r="40" spans="2:3" x14ac:dyDescent="0.25">
      <c r="B40" t="s">
        <v>168</v>
      </c>
      <c r="C40" s="26">
        <v>240401880043</v>
      </c>
    </row>
    <row r="41" spans="2:3" x14ac:dyDescent="0.25">
      <c r="B41" t="s">
        <v>169</v>
      </c>
      <c r="C41" s="26">
        <v>240401880043</v>
      </c>
    </row>
    <row r="42" spans="2:3" x14ac:dyDescent="0.25">
      <c r="B42" t="s">
        <v>170</v>
      </c>
      <c r="C42" s="26">
        <v>240401880043</v>
      </c>
    </row>
    <row r="43" spans="2:3" x14ac:dyDescent="0.25">
      <c r="B43" t="s">
        <v>171</v>
      </c>
      <c r="C43" s="26">
        <v>441000997719</v>
      </c>
    </row>
    <row r="44" spans="2:3" x14ac:dyDescent="0.25">
      <c r="B44" t="s">
        <v>172</v>
      </c>
      <c r="C44" s="26">
        <v>441000997719</v>
      </c>
    </row>
    <row r="45" spans="2:3" x14ac:dyDescent="0.25">
      <c r="B45" t="s">
        <v>173</v>
      </c>
      <c r="C45" s="26">
        <v>441000997719</v>
      </c>
    </row>
    <row r="46" spans="2:3" x14ac:dyDescent="0.25">
      <c r="B46" t="s">
        <v>174</v>
      </c>
      <c r="C46" s="26">
        <v>441000997719</v>
      </c>
    </row>
    <row r="47" spans="2:3" x14ac:dyDescent="0.25">
      <c r="B47" t="s">
        <v>175</v>
      </c>
      <c r="C47" s="26">
        <v>450101880048</v>
      </c>
    </row>
    <row r="48" spans="2:3" x14ac:dyDescent="0.25">
      <c r="B48" t="s">
        <v>176</v>
      </c>
      <c r="C48" s="26">
        <v>480102880082</v>
      </c>
    </row>
    <row r="49" spans="2:3" x14ac:dyDescent="0.25">
      <c r="B49" t="s">
        <v>177</v>
      </c>
      <c r="C49" s="26">
        <v>480102880082</v>
      </c>
    </row>
    <row r="50" spans="2:3" x14ac:dyDescent="0.25">
      <c r="B50" t="s">
        <v>178</v>
      </c>
      <c r="C50" s="26">
        <v>500308990003</v>
      </c>
    </row>
    <row r="51" spans="2:3" x14ac:dyDescent="0.25">
      <c r="B51" t="s">
        <v>179</v>
      </c>
      <c r="C51" s="26">
        <v>500308990003</v>
      </c>
    </row>
    <row r="52" spans="2:3" x14ac:dyDescent="0.25">
      <c r="B52" t="s">
        <v>180</v>
      </c>
      <c r="C52" s="26">
        <v>500308990003</v>
      </c>
    </row>
    <row r="53" spans="2:3" x14ac:dyDescent="0.25">
      <c r="B53" t="s">
        <v>181</v>
      </c>
      <c r="C53" s="26">
        <v>500308990003</v>
      </c>
    </row>
    <row r="54" spans="2:3" x14ac:dyDescent="0.25">
      <c r="B54" t="s">
        <v>182</v>
      </c>
      <c r="C54" s="26">
        <v>650101990003</v>
      </c>
    </row>
    <row r="55" spans="2:3" x14ac:dyDescent="0.25">
      <c r="B55" t="s">
        <v>183</v>
      </c>
      <c r="C55" s="26">
        <v>650101990003</v>
      </c>
    </row>
    <row r="56" spans="2:3" x14ac:dyDescent="0.25">
      <c r="B56" t="s">
        <v>184</v>
      </c>
      <c r="C56" s="26">
        <v>650101990003</v>
      </c>
    </row>
    <row r="57" spans="2:3" x14ac:dyDescent="0.25">
      <c r="B57" t="s">
        <v>185</v>
      </c>
      <c r="C57" s="26">
        <v>650101990003</v>
      </c>
    </row>
    <row r="58" spans="2:3" x14ac:dyDescent="0.25">
      <c r="B58" t="s">
        <v>186</v>
      </c>
      <c r="C58" s="26">
        <v>680601880327</v>
      </c>
    </row>
    <row r="59" spans="2:3" x14ac:dyDescent="0.25">
      <c r="B59" t="s">
        <v>187</v>
      </c>
      <c r="C59" s="26">
        <v>680601880327</v>
      </c>
    </row>
    <row r="60" spans="2:3" x14ac:dyDescent="0.25">
      <c r="B60" t="s">
        <v>188</v>
      </c>
      <c r="C60" s="26">
        <v>680601880327</v>
      </c>
    </row>
    <row r="61" spans="2:3" x14ac:dyDescent="0.25">
      <c r="B61" t="s">
        <v>189</v>
      </c>
      <c r="C61" s="26">
        <v>620901999364</v>
      </c>
    </row>
    <row r="62" spans="2:3" x14ac:dyDescent="0.25">
      <c r="B62" t="s">
        <v>190</v>
      </c>
      <c r="C62" s="26">
        <v>620901999364</v>
      </c>
    </row>
    <row r="63" spans="2:3" x14ac:dyDescent="0.25">
      <c r="B63" t="s">
        <v>191</v>
      </c>
      <c r="C63" s="26">
        <v>620901999364</v>
      </c>
    </row>
    <row r="64" spans="2:3" x14ac:dyDescent="0.25">
      <c r="B64" t="s">
        <v>859</v>
      </c>
      <c r="C64" s="9">
        <v>800000056022</v>
      </c>
    </row>
    <row r="65" spans="2:3" x14ac:dyDescent="0.25">
      <c r="B65" t="s">
        <v>192</v>
      </c>
      <c r="C65" s="26">
        <v>140702997805</v>
      </c>
    </row>
    <row r="66" spans="2:3" x14ac:dyDescent="0.25">
      <c r="B66" t="s">
        <v>193</v>
      </c>
      <c r="C66" s="26">
        <v>140702997805</v>
      </c>
    </row>
    <row r="67" spans="2:3" x14ac:dyDescent="0.25">
      <c r="B67" t="s">
        <v>194</v>
      </c>
      <c r="C67" s="26">
        <v>140702997805</v>
      </c>
    </row>
    <row r="68" spans="2:3" x14ac:dyDescent="0.25">
      <c r="B68" t="s">
        <v>860</v>
      </c>
      <c r="C68" s="9">
        <v>310200880357</v>
      </c>
    </row>
    <row r="69" spans="2:3" x14ac:dyDescent="0.25">
      <c r="B69" t="s">
        <v>861</v>
      </c>
      <c r="C69" s="9">
        <v>310200880357</v>
      </c>
    </row>
    <row r="70" spans="2:3" x14ac:dyDescent="0.25">
      <c r="B70" t="s">
        <v>862</v>
      </c>
      <c r="C70" s="9">
        <v>280504880006</v>
      </c>
    </row>
    <row r="71" spans="2:3" x14ac:dyDescent="0.25">
      <c r="B71" t="s">
        <v>863</v>
      </c>
      <c r="C71" s="9">
        <v>280504880006</v>
      </c>
    </row>
    <row r="72" spans="2:3" x14ac:dyDescent="0.25">
      <c r="B72" t="s">
        <v>864</v>
      </c>
      <c r="C72" s="9">
        <v>280504880006</v>
      </c>
    </row>
    <row r="73" spans="2:3" x14ac:dyDescent="0.25">
      <c r="B73" t="s">
        <v>865</v>
      </c>
      <c r="C73" s="9">
        <v>310200999791</v>
      </c>
    </row>
    <row r="74" spans="2:3" x14ac:dyDescent="0.25">
      <c r="B74" t="s">
        <v>866</v>
      </c>
      <c r="C74" s="9">
        <v>310200999791</v>
      </c>
    </row>
    <row r="75" spans="2:3" x14ac:dyDescent="0.25">
      <c r="B75" t="s">
        <v>867</v>
      </c>
      <c r="C75" s="9">
        <v>131802990006</v>
      </c>
    </row>
    <row r="76" spans="2:3" x14ac:dyDescent="0.25">
      <c r="B76" t="s">
        <v>868</v>
      </c>
      <c r="C76" s="9">
        <v>131801998687</v>
      </c>
    </row>
    <row r="77" spans="2:3" x14ac:dyDescent="0.25">
      <c r="B77" t="s">
        <v>869</v>
      </c>
      <c r="C77" s="9">
        <v>131801998687</v>
      </c>
    </row>
    <row r="78" spans="2:3" x14ac:dyDescent="0.25">
      <c r="B78" t="s">
        <v>870</v>
      </c>
      <c r="C78" s="9">
        <v>131801998687</v>
      </c>
    </row>
    <row r="79" spans="2:3" x14ac:dyDescent="0.25">
      <c r="B79" t="s">
        <v>871</v>
      </c>
      <c r="C79" s="9">
        <v>131801998687</v>
      </c>
    </row>
    <row r="80" spans="2:3" x14ac:dyDescent="0.25">
      <c r="B80" t="s">
        <v>872</v>
      </c>
      <c r="C80" s="9">
        <v>131801998687</v>
      </c>
    </row>
    <row r="81" spans="2:3" x14ac:dyDescent="0.25">
      <c r="B81" t="s">
        <v>873</v>
      </c>
      <c r="C81" s="9">
        <v>332100880006</v>
      </c>
    </row>
    <row r="82" spans="2:3" x14ac:dyDescent="0.25">
      <c r="B82" t="s">
        <v>874</v>
      </c>
      <c r="C82" s="9">
        <v>332100880006</v>
      </c>
    </row>
    <row r="83" spans="2:3" x14ac:dyDescent="0.25">
      <c r="B83" t="s">
        <v>195</v>
      </c>
      <c r="C83" s="26">
        <v>140203680008</v>
      </c>
    </row>
    <row r="84" spans="2:3" x14ac:dyDescent="0.25">
      <c r="B84" t="s">
        <v>875</v>
      </c>
      <c r="C84" s="9">
        <v>141800137227</v>
      </c>
    </row>
    <row r="85" spans="2:3" x14ac:dyDescent="0.25">
      <c r="B85" t="s">
        <v>876</v>
      </c>
      <c r="C85" s="9">
        <v>141800137227</v>
      </c>
    </row>
    <row r="86" spans="2:3" x14ac:dyDescent="0.25">
      <c r="B86" t="s">
        <v>877</v>
      </c>
      <c r="C86" s="9">
        <v>141800137227</v>
      </c>
    </row>
    <row r="87" spans="2:3" x14ac:dyDescent="0.25">
      <c r="B87" t="s">
        <v>878</v>
      </c>
      <c r="C87" s="9">
        <v>141800137227</v>
      </c>
    </row>
    <row r="88" spans="2:3" x14ac:dyDescent="0.25">
      <c r="B88" t="s">
        <v>879</v>
      </c>
      <c r="C88" s="9">
        <v>141800137227</v>
      </c>
    </row>
    <row r="89" spans="2:3" x14ac:dyDescent="0.25">
      <c r="B89" t="s">
        <v>880</v>
      </c>
      <c r="C89" s="9">
        <v>141800137227</v>
      </c>
    </row>
    <row r="90" spans="2:3" x14ac:dyDescent="0.25">
      <c r="B90" t="s">
        <v>881</v>
      </c>
      <c r="C90" s="9">
        <v>141800137227</v>
      </c>
    </row>
    <row r="91" spans="2:3" x14ac:dyDescent="0.25">
      <c r="B91" t="s">
        <v>882</v>
      </c>
      <c r="C91" s="9">
        <v>310300996728</v>
      </c>
    </row>
    <row r="92" spans="2:3" x14ac:dyDescent="0.25">
      <c r="B92" t="s">
        <v>883</v>
      </c>
      <c r="C92" s="9">
        <v>491700880269</v>
      </c>
    </row>
    <row r="93" spans="2:3" x14ac:dyDescent="0.25">
      <c r="B93" t="s">
        <v>884</v>
      </c>
      <c r="C93" s="9">
        <v>491700880269</v>
      </c>
    </row>
    <row r="94" spans="2:3" x14ac:dyDescent="0.25">
      <c r="B94" t="s">
        <v>885</v>
      </c>
      <c r="C94" s="9">
        <v>491700880269</v>
      </c>
    </row>
    <row r="95" spans="2:3" x14ac:dyDescent="0.25">
      <c r="B95" t="s">
        <v>886</v>
      </c>
      <c r="C95" s="9">
        <v>222000100007</v>
      </c>
    </row>
    <row r="96" spans="2:3" x14ac:dyDescent="0.25">
      <c r="B96" t="s">
        <v>887</v>
      </c>
      <c r="C96" s="9">
        <v>100308020000</v>
      </c>
    </row>
    <row r="97" spans="2:3" x14ac:dyDescent="0.25">
      <c r="B97" t="s">
        <v>888</v>
      </c>
      <c r="C97" s="9">
        <v>591401880109</v>
      </c>
    </row>
    <row r="98" spans="2:3" x14ac:dyDescent="0.25">
      <c r="B98" t="s">
        <v>889</v>
      </c>
      <c r="C98" s="9">
        <v>591401880109</v>
      </c>
    </row>
    <row r="99" spans="2:3" x14ac:dyDescent="0.25">
      <c r="B99" t="s">
        <v>890</v>
      </c>
      <c r="C99" s="9">
        <v>342500998065</v>
      </c>
    </row>
    <row r="100" spans="2:3" x14ac:dyDescent="0.25">
      <c r="B100" t="s">
        <v>891</v>
      </c>
      <c r="C100" s="9">
        <v>342500998065</v>
      </c>
    </row>
    <row r="101" spans="2:3" x14ac:dyDescent="0.25">
      <c r="B101" t="s">
        <v>892</v>
      </c>
      <c r="C101" s="9">
        <v>342500998065</v>
      </c>
    </row>
    <row r="102" spans="2:3" x14ac:dyDescent="0.25">
      <c r="B102" t="s">
        <v>893</v>
      </c>
      <c r="C102" s="9">
        <v>342500998065</v>
      </c>
    </row>
    <row r="103" spans="2:3" x14ac:dyDescent="0.25">
      <c r="B103" t="s">
        <v>894</v>
      </c>
      <c r="C103" s="9">
        <v>342500998065</v>
      </c>
    </row>
    <row r="104" spans="2:3" x14ac:dyDescent="0.25">
      <c r="B104" t="s">
        <v>895</v>
      </c>
      <c r="C104" s="9">
        <v>332100990031</v>
      </c>
    </row>
    <row r="105" spans="2:3" x14ac:dyDescent="0.25">
      <c r="B105" t="s">
        <v>896</v>
      </c>
      <c r="C105" s="9">
        <v>332100990031</v>
      </c>
    </row>
    <row r="106" spans="2:3" x14ac:dyDescent="0.25">
      <c r="B106" t="s">
        <v>897</v>
      </c>
      <c r="C106" s="9">
        <v>332100990031</v>
      </c>
    </row>
    <row r="107" spans="2:3" x14ac:dyDescent="0.25">
      <c r="B107" t="s">
        <v>153</v>
      </c>
      <c r="C107" s="9" t="s">
        <v>499</v>
      </c>
    </row>
    <row r="108" spans="2:3" x14ac:dyDescent="0.25">
      <c r="B108" t="s">
        <v>898</v>
      </c>
      <c r="C108" s="9">
        <v>800000058116</v>
      </c>
    </row>
    <row r="109" spans="2:3" x14ac:dyDescent="0.25">
      <c r="B109" t="s">
        <v>899</v>
      </c>
      <c r="C109" s="9">
        <v>800000058116</v>
      </c>
    </row>
    <row r="110" spans="2:3" x14ac:dyDescent="0.25">
      <c r="B110" t="s">
        <v>900</v>
      </c>
      <c r="C110" s="9">
        <v>140201880004</v>
      </c>
    </row>
    <row r="111" spans="2:3" x14ac:dyDescent="0.25">
      <c r="B111" t="s">
        <v>901</v>
      </c>
      <c r="C111" s="9">
        <v>140201880004</v>
      </c>
    </row>
    <row r="112" spans="2:3" x14ac:dyDescent="0.25">
      <c r="B112" t="s">
        <v>902</v>
      </c>
      <c r="C112" s="9">
        <v>800000056822</v>
      </c>
    </row>
    <row r="113" spans="2:3" x14ac:dyDescent="0.25">
      <c r="B113" t="s">
        <v>903</v>
      </c>
      <c r="C113" s="9">
        <v>800000056822</v>
      </c>
    </row>
    <row r="114" spans="2:3" x14ac:dyDescent="0.25">
      <c r="B114" t="s">
        <v>904</v>
      </c>
      <c r="C114" s="9">
        <v>800000056822</v>
      </c>
    </row>
    <row r="115" spans="2:3" x14ac:dyDescent="0.25">
      <c r="B115" t="s">
        <v>905</v>
      </c>
      <c r="C115" s="9">
        <v>800000056822</v>
      </c>
    </row>
    <row r="116" spans="2:3" x14ac:dyDescent="0.25">
      <c r="B116" t="s">
        <v>196</v>
      </c>
      <c r="C116" s="26">
        <v>140600995982</v>
      </c>
    </row>
    <row r="117" spans="2:3" x14ac:dyDescent="0.25">
      <c r="B117" t="s">
        <v>197</v>
      </c>
      <c r="C117" s="26">
        <v>140600995982</v>
      </c>
    </row>
    <row r="118" spans="2:3" x14ac:dyDescent="0.25">
      <c r="B118" t="s">
        <v>198</v>
      </c>
      <c r="C118" s="26">
        <v>140600995982</v>
      </c>
    </row>
    <row r="119" spans="2:3" x14ac:dyDescent="0.25">
      <c r="B119" t="s">
        <v>199</v>
      </c>
      <c r="C119" s="26">
        <v>140600995982</v>
      </c>
    </row>
    <row r="120" spans="2:3" x14ac:dyDescent="0.25">
      <c r="B120" t="s">
        <v>200</v>
      </c>
      <c r="C120" s="26">
        <v>140600995982</v>
      </c>
    </row>
    <row r="121" spans="2:3" x14ac:dyDescent="0.25">
      <c r="B121" t="s">
        <v>201</v>
      </c>
      <c r="C121" s="26">
        <v>140600995982</v>
      </c>
    </row>
    <row r="122" spans="2:3" x14ac:dyDescent="0.25">
      <c r="B122" t="s">
        <v>906</v>
      </c>
      <c r="C122" s="9">
        <v>580410880236</v>
      </c>
    </row>
    <row r="123" spans="2:3" x14ac:dyDescent="0.25">
      <c r="B123" t="s">
        <v>907</v>
      </c>
      <c r="C123" s="9">
        <v>580410880236</v>
      </c>
    </row>
    <row r="124" spans="2:3" x14ac:dyDescent="0.25">
      <c r="B124" t="s">
        <v>908</v>
      </c>
      <c r="C124" s="9">
        <v>580410880236</v>
      </c>
    </row>
    <row r="125" spans="2:3" x14ac:dyDescent="0.25">
      <c r="B125" t="s">
        <v>909</v>
      </c>
      <c r="C125" s="9">
        <v>331800880087</v>
      </c>
    </row>
    <row r="126" spans="2:3" x14ac:dyDescent="0.25">
      <c r="B126" t="s">
        <v>202</v>
      </c>
      <c r="C126" s="26">
        <v>140707137080</v>
      </c>
    </row>
    <row r="127" spans="2:3" x14ac:dyDescent="0.25">
      <c r="B127" t="s">
        <v>203</v>
      </c>
      <c r="C127" s="26">
        <v>140707137080</v>
      </c>
    </row>
    <row r="128" spans="2:3" x14ac:dyDescent="0.25">
      <c r="B128" t="s">
        <v>204</v>
      </c>
      <c r="C128" s="26">
        <v>140707137080</v>
      </c>
    </row>
    <row r="129" spans="2:3" x14ac:dyDescent="0.25">
      <c r="B129" t="s">
        <v>910</v>
      </c>
      <c r="C129" s="9">
        <v>132201998894</v>
      </c>
    </row>
    <row r="130" spans="2:3" x14ac:dyDescent="0.25">
      <c r="B130" t="s">
        <v>911</v>
      </c>
      <c r="C130" s="9">
        <v>661401998991</v>
      </c>
    </row>
    <row r="131" spans="2:3" x14ac:dyDescent="0.25">
      <c r="B131" t="s">
        <v>205</v>
      </c>
      <c r="C131" s="26">
        <v>10100997850</v>
      </c>
    </row>
    <row r="132" spans="2:3" x14ac:dyDescent="0.25">
      <c r="B132" t="s">
        <v>206</v>
      </c>
      <c r="C132" s="26">
        <v>10100997850</v>
      </c>
    </row>
    <row r="133" spans="2:3" x14ac:dyDescent="0.25">
      <c r="B133" t="s">
        <v>207</v>
      </c>
      <c r="C133" s="26">
        <v>10100997850</v>
      </c>
    </row>
    <row r="134" spans="2:3" x14ac:dyDescent="0.25">
      <c r="B134" t="s">
        <v>208</v>
      </c>
      <c r="C134" s="26">
        <v>10100997850</v>
      </c>
    </row>
    <row r="135" spans="2:3" x14ac:dyDescent="0.25">
      <c r="B135" t="s">
        <v>209</v>
      </c>
      <c r="C135" s="25" t="s">
        <v>828</v>
      </c>
    </row>
    <row r="136" spans="2:3" x14ac:dyDescent="0.25">
      <c r="B136" t="s">
        <v>210</v>
      </c>
      <c r="C136" s="25" t="s">
        <v>828</v>
      </c>
    </row>
    <row r="137" spans="2:3" x14ac:dyDescent="0.25">
      <c r="B137" t="s">
        <v>211</v>
      </c>
      <c r="C137" s="26">
        <v>591401997802</v>
      </c>
    </row>
    <row r="138" spans="2:3" x14ac:dyDescent="0.25">
      <c r="B138" t="s">
        <v>912</v>
      </c>
      <c r="C138" s="9">
        <v>620600996004</v>
      </c>
    </row>
    <row r="139" spans="2:3" x14ac:dyDescent="0.25">
      <c r="B139" t="s">
        <v>212</v>
      </c>
      <c r="C139" s="26">
        <v>661905997804</v>
      </c>
    </row>
    <row r="140" spans="2:3" x14ac:dyDescent="0.25">
      <c r="B140" t="s">
        <v>213</v>
      </c>
      <c r="C140" s="26">
        <v>661905997804</v>
      </c>
    </row>
    <row r="141" spans="2:3" x14ac:dyDescent="0.25">
      <c r="B141" t="s">
        <v>214</v>
      </c>
      <c r="C141" s="26">
        <v>661905997804</v>
      </c>
    </row>
    <row r="142" spans="2:3" x14ac:dyDescent="0.25">
      <c r="B142" t="s">
        <v>913</v>
      </c>
      <c r="C142" s="9">
        <v>342900880127</v>
      </c>
    </row>
    <row r="143" spans="2:3" x14ac:dyDescent="0.25">
      <c r="B143" t="s">
        <v>914</v>
      </c>
      <c r="C143" s="9">
        <v>342900880127</v>
      </c>
    </row>
    <row r="144" spans="2:3" x14ac:dyDescent="0.25">
      <c r="B144" t="s">
        <v>915</v>
      </c>
      <c r="C144" s="9">
        <v>140203998069</v>
      </c>
    </row>
    <row r="145" spans="2:3" x14ac:dyDescent="0.25">
      <c r="B145" t="s">
        <v>916</v>
      </c>
      <c r="C145" s="9">
        <v>800000056253</v>
      </c>
    </row>
    <row r="146" spans="2:3" x14ac:dyDescent="0.25">
      <c r="B146" t="s">
        <v>917</v>
      </c>
      <c r="C146" s="9">
        <v>800000056253</v>
      </c>
    </row>
    <row r="147" spans="2:3" x14ac:dyDescent="0.25">
      <c r="B147" t="s">
        <v>918</v>
      </c>
      <c r="C147" s="9">
        <v>310200998057</v>
      </c>
    </row>
    <row r="148" spans="2:3" x14ac:dyDescent="0.25">
      <c r="B148" t="s">
        <v>919</v>
      </c>
      <c r="C148" s="9">
        <v>353100880224</v>
      </c>
    </row>
    <row r="149" spans="2:3" x14ac:dyDescent="0.25">
      <c r="B149" t="s">
        <v>920</v>
      </c>
      <c r="C149" s="9">
        <v>353100880224</v>
      </c>
    </row>
    <row r="150" spans="2:3" x14ac:dyDescent="0.25">
      <c r="B150" t="s">
        <v>921</v>
      </c>
      <c r="C150" s="9">
        <v>353100880035</v>
      </c>
    </row>
    <row r="151" spans="2:3" x14ac:dyDescent="0.25">
      <c r="B151" t="s">
        <v>922</v>
      </c>
      <c r="C151" s="9">
        <v>353100880035</v>
      </c>
    </row>
    <row r="152" spans="2:3" x14ac:dyDescent="0.25">
      <c r="B152" t="s">
        <v>923</v>
      </c>
      <c r="C152" s="9">
        <v>30701998858</v>
      </c>
    </row>
    <row r="153" spans="2:3" x14ac:dyDescent="0.25">
      <c r="B153" t="s">
        <v>924</v>
      </c>
      <c r="C153" s="9">
        <v>30701998080</v>
      </c>
    </row>
    <row r="154" spans="2:3" x14ac:dyDescent="0.25">
      <c r="B154" t="s">
        <v>925</v>
      </c>
      <c r="C154" s="9">
        <v>30701998080</v>
      </c>
    </row>
    <row r="155" spans="2:3" x14ac:dyDescent="0.25">
      <c r="B155" t="s">
        <v>926</v>
      </c>
      <c r="C155" s="9">
        <v>800000069771</v>
      </c>
    </row>
    <row r="156" spans="2:3" x14ac:dyDescent="0.25">
      <c r="B156" t="s">
        <v>927</v>
      </c>
      <c r="C156" s="9">
        <v>800000056634</v>
      </c>
    </row>
    <row r="157" spans="2:3" x14ac:dyDescent="0.25">
      <c r="B157" t="s">
        <v>928</v>
      </c>
      <c r="C157" s="9">
        <v>620600997425</v>
      </c>
    </row>
    <row r="158" spans="2:3" x14ac:dyDescent="0.25">
      <c r="B158" t="s">
        <v>929</v>
      </c>
      <c r="C158" s="9">
        <v>310200997852</v>
      </c>
    </row>
    <row r="159" spans="2:3" x14ac:dyDescent="0.25">
      <c r="B159" t="s">
        <v>930</v>
      </c>
      <c r="C159" s="9">
        <v>310200880004</v>
      </c>
    </row>
    <row r="160" spans="2:3" x14ac:dyDescent="0.25">
      <c r="B160" t="s">
        <v>931</v>
      </c>
      <c r="C160" s="9">
        <v>310200880004</v>
      </c>
    </row>
    <row r="161" spans="2:3" x14ac:dyDescent="0.25">
      <c r="B161" t="s">
        <v>215</v>
      </c>
      <c r="C161" s="26">
        <v>661401997756</v>
      </c>
    </row>
    <row r="162" spans="2:3" x14ac:dyDescent="0.25">
      <c r="B162" t="s">
        <v>932</v>
      </c>
      <c r="C162" s="9" t="s">
        <v>367</v>
      </c>
    </row>
    <row r="163" spans="2:3" x14ac:dyDescent="0.25">
      <c r="B163" t="s">
        <v>933</v>
      </c>
      <c r="C163" s="9" t="s">
        <v>367</v>
      </c>
    </row>
    <row r="164" spans="2:3" x14ac:dyDescent="0.25">
      <c r="B164" t="s">
        <v>934</v>
      </c>
      <c r="C164" s="9">
        <v>353100997023</v>
      </c>
    </row>
    <row r="165" spans="2:3" x14ac:dyDescent="0.25">
      <c r="B165" t="s">
        <v>935</v>
      </c>
      <c r="C165" s="9">
        <v>353100997023</v>
      </c>
    </row>
    <row r="166" spans="2:3" x14ac:dyDescent="0.25">
      <c r="B166" t="s">
        <v>936</v>
      </c>
      <c r="C166" s="9">
        <v>353100997023</v>
      </c>
    </row>
    <row r="167" spans="2:3" x14ac:dyDescent="0.25">
      <c r="B167" t="s">
        <v>937</v>
      </c>
      <c r="C167" s="9">
        <v>261301880004</v>
      </c>
    </row>
    <row r="168" spans="2:3" x14ac:dyDescent="0.25">
      <c r="B168" t="s">
        <v>938</v>
      </c>
      <c r="C168" s="9">
        <v>310400880008</v>
      </c>
    </row>
    <row r="169" spans="2:3" x14ac:dyDescent="0.25">
      <c r="B169" t="s">
        <v>939</v>
      </c>
      <c r="C169" s="9">
        <v>310400880008</v>
      </c>
    </row>
    <row r="170" spans="2:3" x14ac:dyDescent="0.25">
      <c r="B170" t="s">
        <v>940</v>
      </c>
      <c r="C170" s="9">
        <v>800000059939</v>
      </c>
    </row>
    <row r="171" spans="2:3" x14ac:dyDescent="0.25">
      <c r="B171" t="s">
        <v>941</v>
      </c>
      <c r="C171" s="9">
        <v>310200880027</v>
      </c>
    </row>
    <row r="172" spans="2:3" x14ac:dyDescent="0.25">
      <c r="B172" t="s">
        <v>942</v>
      </c>
      <c r="C172" s="9">
        <v>530202880012</v>
      </c>
    </row>
    <row r="173" spans="2:3" x14ac:dyDescent="0.25">
      <c r="B173" t="s">
        <v>943</v>
      </c>
      <c r="C173" s="9">
        <v>530202880012</v>
      </c>
    </row>
    <row r="174" spans="2:3" x14ac:dyDescent="0.25">
      <c r="B174" t="s">
        <v>944</v>
      </c>
      <c r="C174" s="9">
        <v>280215880017</v>
      </c>
    </row>
    <row r="175" spans="2:3" x14ac:dyDescent="0.25">
      <c r="B175" t="s">
        <v>945</v>
      </c>
      <c r="C175" s="9">
        <v>280215880017</v>
      </c>
    </row>
    <row r="176" spans="2:3" x14ac:dyDescent="0.25">
      <c r="B176" t="s">
        <v>946</v>
      </c>
      <c r="C176" s="9">
        <v>280215880017</v>
      </c>
    </row>
    <row r="177" spans="2:3" x14ac:dyDescent="0.25">
      <c r="B177" t="s">
        <v>216</v>
      </c>
      <c r="C177" s="26">
        <v>280502996642</v>
      </c>
    </row>
    <row r="178" spans="2:3" x14ac:dyDescent="0.25">
      <c r="B178" t="s">
        <v>947</v>
      </c>
      <c r="C178" s="9">
        <v>131701999086</v>
      </c>
    </row>
    <row r="179" spans="2:3" x14ac:dyDescent="0.25">
      <c r="B179" t="s">
        <v>948</v>
      </c>
      <c r="C179" s="9">
        <v>131701999086</v>
      </c>
    </row>
    <row r="180" spans="2:3" x14ac:dyDescent="0.25">
      <c r="B180" t="s">
        <v>217</v>
      </c>
      <c r="C180" s="26">
        <v>580801997261</v>
      </c>
    </row>
    <row r="181" spans="2:3" x14ac:dyDescent="0.25">
      <c r="B181" t="s">
        <v>218</v>
      </c>
      <c r="C181" s="26">
        <v>580801997261</v>
      </c>
    </row>
    <row r="182" spans="2:3" x14ac:dyDescent="0.25">
      <c r="B182" t="s">
        <v>219</v>
      </c>
      <c r="C182" s="26">
        <v>580801997261</v>
      </c>
    </row>
    <row r="183" spans="2:3" x14ac:dyDescent="0.25">
      <c r="B183" t="s">
        <v>220</v>
      </c>
      <c r="C183" s="26">
        <v>580801997261</v>
      </c>
    </row>
    <row r="184" spans="2:3" x14ac:dyDescent="0.25">
      <c r="B184" t="s">
        <v>949</v>
      </c>
      <c r="C184" s="9">
        <v>331300998049</v>
      </c>
    </row>
    <row r="185" spans="2:3" x14ac:dyDescent="0.25">
      <c r="B185" t="s">
        <v>950</v>
      </c>
      <c r="C185" s="9">
        <v>190301880018</v>
      </c>
    </row>
    <row r="186" spans="2:3" x14ac:dyDescent="0.25">
      <c r="B186" t="s">
        <v>951</v>
      </c>
      <c r="C186" s="9">
        <v>10802880007</v>
      </c>
    </row>
    <row r="187" spans="2:3" x14ac:dyDescent="0.25">
      <c r="B187" t="s">
        <v>952</v>
      </c>
      <c r="C187" s="9">
        <v>10802880007</v>
      </c>
    </row>
    <row r="188" spans="2:3" x14ac:dyDescent="0.25">
      <c r="B188" t="s">
        <v>953</v>
      </c>
      <c r="C188" s="9" t="s">
        <v>830</v>
      </c>
    </row>
    <row r="189" spans="2:3" x14ac:dyDescent="0.25">
      <c r="B189" t="s">
        <v>954</v>
      </c>
      <c r="C189" s="9">
        <v>10402880287</v>
      </c>
    </row>
    <row r="190" spans="2:3" x14ac:dyDescent="0.25">
      <c r="B190" t="s">
        <v>955</v>
      </c>
      <c r="C190" s="9">
        <v>10402880287</v>
      </c>
    </row>
    <row r="191" spans="2:3" x14ac:dyDescent="0.25">
      <c r="B191" t="s">
        <v>956</v>
      </c>
      <c r="C191" s="9">
        <v>10402880287</v>
      </c>
    </row>
    <row r="192" spans="2:3" x14ac:dyDescent="0.25">
      <c r="B192" t="s">
        <v>957</v>
      </c>
      <c r="C192" s="9">
        <v>620803880221</v>
      </c>
    </row>
    <row r="193" spans="2:3" x14ac:dyDescent="0.25">
      <c r="B193" t="s">
        <v>958</v>
      </c>
      <c r="C193" s="9">
        <v>620803880221</v>
      </c>
    </row>
    <row r="194" spans="2:3" x14ac:dyDescent="0.25">
      <c r="B194" t="s">
        <v>959</v>
      </c>
      <c r="C194" s="9">
        <v>620803880221</v>
      </c>
    </row>
    <row r="195" spans="2:3" x14ac:dyDescent="0.25">
      <c r="B195" t="s">
        <v>960</v>
      </c>
      <c r="C195" s="9">
        <v>800000059944</v>
      </c>
    </row>
    <row r="196" spans="2:3" x14ac:dyDescent="0.25">
      <c r="B196" t="s">
        <v>961</v>
      </c>
      <c r="C196" s="9">
        <v>310100880066</v>
      </c>
    </row>
    <row r="197" spans="2:3" x14ac:dyDescent="0.25">
      <c r="B197" t="s">
        <v>221</v>
      </c>
      <c r="C197" s="26">
        <v>800000055533</v>
      </c>
    </row>
    <row r="198" spans="2:3" x14ac:dyDescent="0.25">
      <c r="B198" t="s">
        <v>222</v>
      </c>
      <c r="C198" s="26">
        <v>800000055533</v>
      </c>
    </row>
    <row r="199" spans="2:3" x14ac:dyDescent="0.25">
      <c r="B199" t="s">
        <v>223</v>
      </c>
      <c r="C199" s="26">
        <v>800000055533</v>
      </c>
    </row>
    <row r="200" spans="2:3" x14ac:dyDescent="0.25">
      <c r="B200" t="s">
        <v>224</v>
      </c>
      <c r="C200" s="26">
        <v>800000055533</v>
      </c>
    </row>
    <row r="201" spans="2:3" x14ac:dyDescent="0.25">
      <c r="B201" t="s">
        <v>225</v>
      </c>
      <c r="C201" s="26">
        <v>800000055533</v>
      </c>
    </row>
    <row r="202" spans="2:3" x14ac:dyDescent="0.25">
      <c r="B202" t="s">
        <v>962</v>
      </c>
      <c r="C202" s="9">
        <v>353100998212</v>
      </c>
    </row>
    <row r="203" spans="2:3" x14ac:dyDescent="0.25">
      <c r="B203" t="s">
        <v>963</v>
      </c>
      <c r="C203" s="9">
        <v>353100998212</v>
      </c>
    </row>
    <row r="204" spans="2:3" x14ac:dyDescent="0.25">
      <c r="B204" t="s">
        <v>964</v>
      </c>
      <c r="C204" s="9">
        <v>421800997437</v>
      </c>
    </row>
    <row r="205" spans="2:3" x14ac:dyDescent="0.25">
      <c r="B205" t="s">
        <v>226</v>
      </c>
      <c r="C205" s="26">
        <v>142601997712</v>
      </c>
    </row>
    <row r="206" spans="2:3" x14ac:dyDescent="0.25">
      <c r="B206" t="s">
        <v>227</v>
      </c>
      <c r="C206" s="26">
        <v>142601997712</v>
      </c>
    </row>
    <row r="207" spans="2:3" x14ac:dyDescent="0.25">
      <c r="B207" t="s">
        <v>228</v>
      </c>
      <c r="C207" s="26">
        <v>142601997712</v>
      </c>
    </row>
    <row r="208" spans="2:3" x14ac:dyDescent="0.25">
      <c r="B208" t="s">
        <v>229</v>
      </c>
      <c r="C208" s="26">
        <v>800000056080</v>
      </c>
    </row>
    <row r="209" spans="2:3" x14ac:dyDescent="0.25">
      <c r="B209" t="s">
        <v>230</v>
      </c>
      <c r="C209" s="26">
        <v>800000056080</v>
      </c>
    </row>
    <row r="210" spans="2:3" x14ac:dyDescent="0.25">
      <c r="B210" t="s">
        <v>231</v>
      </c>
      <c r="C210" s="26">
        <v>610600998060</v>
      </c>
    </row>
    <row r="211" spans="2:3" x14ac:dyDescent="0.25">
      <c r="B211" t="s">
        <v>965</v>
      </c>
      <c r="C211" s="9">
        <v>662300880413</v>
      </c>
    </row>
    <row r="212" spans="2:3" x14ac:dyDescent="0.25">
      <c r="B212" t="s">
        <v>966</v>
      </c>
      <c r="C212" s="9">
        <v>662300880413</v>
      </c>
    </row>
    <row r="213" spans="2:3" x14ac:dyDescent="0.25">
      <c r="B213" t="s">
        <v>967</v>
      </c>
      <c r="C213" s="9">
        <v>662300880413</v>
      </c>
    </row>
    <row r="214" spans="2:3" x14ac:dyDescent="0.25">
      <c r="B214" t="s">
        <v>968</v>
      </c>
      <c r="C214" s="9">
        <v>662300880413</v>
      </c>
    </row>
    <row r="215" spans="2:3" x14ac:dyDescent="0.25">
      <c r="B215" t="s">
        <v>969</v>
      </c>
      <c r="C215" s="9">
        <v>800000058305</v>
      </c>
    </row>
    <row r="216" spans="2:3" x14ac:dyDescent="0.25">
      <c r="B216" t="s">
        <v>970</v>
      </c>
      <c r="C216" s="9">
        <v>310300997763</v>
      </c>
    </row>
    <row r="217" spans="2:3" x14ac:dyDescent="0.25">
      <c r="B217" t="s">
        <v>971</v>
      </c>
      <c r="C217" s="9">
        <v>140203997682</v>
      </c>
    </row>
    <row r="218" spans="2:3" x14ac:dyDescent="0.25">
      <c r="B218" t="s">
        <v>972</v>
      </c>
      <c r="C218" s="9">
        <v>140203997682</v>
      </c>
    </row>
    <row r="219" spans="2:3" x14ac:dyDescent="0.25">
      <c r="B219" t="s">
        <v>973</v>
      </c>
      <c r="C219" s="9">
        <v>140203997682</v>
      </c>
    </row>
    <row r="220" spans="2:3" x14ac:dyDescent="0.25">
      <c r="B220" t="s">
        <v>974</v>
      </c>
      <c r="C220" s="9">
        <v>610327020000</v>
      </c>
    </row>
    <row r="221" spans="2:3" x14ac:dyDescent="0.25">
      <c r="B221" t="s">
        <v>975</v>
      </c>
      <c r="C221" s="9">
        <v>310200880425</v>
      </c>
    </row>
    <row r="222" spans="2:3" x14ac:dyDescent="0.25">
      <c r="B222" t="s">
        <v>976</v>
      </c>
      <c r="C222" s="9">
        <v>310200880425</v>
      </c>
    </row>
    <row r="223" spans="2:3" x14ac:dyDescent="0.25">
      <c r="B223" t="s">
        <v>977</v>
      </c>
      <c r="C223" s="9">
        <v>353100880059</v>
      </c>
    </row>
    <row r="224" spans="2:3" x14ac:dyDescent="0.25">
      <c r="B224" t="s">
        <v>978</v>
      </c>
      <c r="C224" s="9">
        <v>353100880059</v>
      </c>
    </row>
    <row r="225" spans="2:3" x14ac:dyDescent="0.25">
      <c r="B225" t="s">
        <v>979</v>
      </c>
      <c r="C225" s="9">
        <v>353100880059</v>
      </c>
    </row>
    <row r="226" spans="2:3" x14ac:dyDescent="0.25">
      <c r="B226" t="s">
        <v>980</v>
      </c>
      <c r="C226" s="9">
        <v>480601996550</v>
      </c>
    </row>
    <row r="227" spans="2:3" x14ac:dyDescent="0.25">
      <c r="B227" t="s">
        <v>981</v>
      </c>
      <c r="C227" s="9">
        <v>660411020000</v>
      </c>
    </row>
    <row r="228" spans="2:3" x14ac:dyDescent="0.25">
      <c r="B228" t="s">
        <v>982</v>
      </c>
      <c r="C228" s="9">
        <v>660410020000</v>
      </c>
    </row>
    <row r="229" spans="2:3" x14ac:dyDescent="0.25">
      <c r="B229" t="s">
        <v>983</v>
      </c>
      <c r="C229" s="9">
        <v>660412020000</v>
      </c>
    </row>
    <row r="230" spans="2:3" x14ac:dyDescent="0.25">
      <c r="B230" t="s">
        <v>984</v>
      </c>
      <c r="C230" s="9">
        <v>660412020000</v>
      </c>
    </row>
    <row r="231" spans="2:3" x14ac:dyDescent="0.25">
      <c r="B231" t="s">
        <v>985</v>
      </c>
      <c r="C231" s="9">
        <v>660412020000</v>
      </c>
    </row>
    <row r="232" spans="2:3" x14ac:dyDescent="0.25">
      <c r="B232" t="s">
        <v>986</v>
      </c>
      <c r="C232" s="9">
        <v>660412020000</v>
      </c>
    </row>
    <row r="233" spans="2:3" x14ac:dyDescent="0.25">
      <c r="B233" t="s">
        <v>232</v>
      </c>
      <c r="C233" s="26">
        <v>661100880201</v>
      </c>
    </row>
    <row r="234" spans="2:3" x14ac:dyDescent="0.25">
      <c r="B234" t="s">
        <v>233</v>
      </c>
      <c r="C234" s="26">
        <v>661100880201</v>
      </c>
    </row>
    <row r="235" spans="2:3" x14ac:dyDescent="0.25">
      <c r="B235" t="s">
        <v>234</v>
      </c>
      <c r="C235" s="26">
        <v>661100880201</v>
      </c>
    </row>
    <row r="236" spans="2:3" x14ac:dyDescent="0.25">
      <c r="B236" t="s">
        <v>987</v>
      </c>
      <c r="C236" s="9">
        <v>332000997766</v>
      </c>
    </row>
    <row r="237" spans="2:3" x14ac:dyDescent="0.25">
      <c r="B237" t="s">
        <v>988</v>
      </c>
      <c r="C237" s="9">
        <v>332000997766</v>
      </c>
    </row>
    <row r="238" spans="2:3" x14ac:dyDescent="0.25">
      <c r="B238" t="s">
        <v>989</v>
      </c>
      <c r="C238" s="9">
        <v>332000997766</v>
      </c>
    </row>
    <row r="239" spans="2:3" x14ac:dyDescent="0.25">
      <c r="B239" t="s">
        <v>990</v>
      </c>
      <c r="C239" s="9">
        <v>61700308038</v>
      </c>
    </row>
    <row r="240" spans="2:3" x14ac:dyDescent="0.25">
      <c r="B240" t="s">
        <v>991</v>
      </c>
      <c r="C240" s="9">
        <v>280518998058</v>
      </c>
    </row>
    <row r="241" spans="2:3" x14ac:dyDescent="0.25">
      <c r="B241" t="s">
        <v>992</v>
      </c>
      <c r="C241" s="9">
        <v>280518998058</v>
      </c>
    </row>
    <row r="242" spans="2:3" x14ac:dyDescent="0.25">
      <c r="B242" t="s">
        <v>993</v>
      </c>
      <c r="C242" s="9">
        <v>280518998058</v>
      </c>
    </row>
    <row r="243" spans="2:3" x14ac:dyDescent="0.25">
      <c r="B243" t="s">
        <v>994</v>
      </c>
      <c r="C243" s="9">
        <v>280518998058</v>
      </c>
    </row>
    <row r="244" spans="2:3" x14ac:dyDescent="0.25">
      <c r="B244" t="s">
        <v>995</v>
      </c>
      <c r="C244" s="9">
        <v>661100997871</v>
      </c>
    </row>
    <row r="245" spans="2:3" x14ac:dyDescent="0.25">
      <c r="B245" t="s">
        <v>235</v>
      </c>
      <c r="C245" s="26">
        <v>31502880026</v>
      </c>
    </row>
    <row r="246" spans="2:3" x14ac:dyDescent="0.25">
      <c r="B246" t="s">
        <v>996</v>
      </c>
      <c r="C246" s="9">
        <v>280506998512</v>
      </c>
    </row>
    <row r="247" spans="2:3" x14ac:dyDescent="0.25">
      <c r="B247" t="s">
        <v>997</v>
      </c>
      <c r="C247" s="9">
        <v>660802999880</v>
      </c>
    </row>
    <row r="248" spans="2:3" x14ac:dyDescent="0.25">
      <c r="B248" t="s">
        <v>998</v>
      </c>
      <c r="C248" s="9">
        <v>660802999880</v>
      </c>
    </row>
    <row r="249" spans="2:3" x14ac:dyDescent="0.25">
      <c r="B249" t="s">
        <v>999</v>
      </c>
      <c r="C249" s="9">
        <v>660803020000</v>
      </c>
    </row>
    <row r="250" spans="2:3" x14ac:dyDescent="0.25">
      <c r="B250" t="s">
        <v>1000</v>
      </c>
      <c r="C250" s="9">
        <v>500304880222</v>
      </c>
    </row>
    <row r="251" spans="2:3" x14ac:dyDescent="0.25">
      <c r="B251" t="s">
        <v>1001</v>
      </c>
      <c r="C251" s="9">
        <v>331300880219</v>
      </c>
    </row>
    <row r="252" spans="2:3" x14ac:dyDescent="0.25">
      <c r="B252" t="s">
        <v>1002</v>
      </c>
      <c r="C252" s="9">
        <v>331300880219</v>
      </c>
    </row>
    <row r="253" spans="2:3" x14ac:dyDescent="0.25">
      <c r="B253" t="s">
        <v>1003</v>
      </c>
      <c r="C253" s="9">
        <v>331300880219</v>
      </c>
    </row>
    <row r="254" spans="2:3" x14ac:dyDescent="0.25">
      <c r="B254" t="s">
        <v>1004</v>
      </c>
      <c r="C254" s="9">
        <v>332000227132</v>
      </c>
    </row>
    <row r="255" spans="2:3" x14ac:dyDescent="0.25">
      <c r="B255" t="s">
        <v>1005</v>
      </c>
      <c r="C255" s="9">
        <v>332000227132</v>
      </c>
    </row>
    <row r="256" spans="2:3" x14ac:dyDescent="0.25">
      <c r="B256" t="s">
        <v>1006</v>
      </c>
      <c r="C256" s="9">
        <v>332000227132</v>
      </c>
    </row>
    <row r="257" spans="2:3" x14ac:dyDescent="0.25">
      <c r="B257" t="s">
        <v>1007</v>
      </c>
      <c r="C257" s="9">
        <v>332000227132</v>
      </c>
    </row>
    <row r="258" spans="2:3" x14ac:dyDescent="0.25">
      <c r="B258" t="s">
        <v>1008</v>
      </c>
      <c r="C258" s="9">
        <v>332000227132</v>
      </c>
    </row>
    <row r="259" spans="2:3" x14ac:dyDescent="0.25">
      <c r="B259" t="s">
        <v>1009</v>
      </c>
      <c r="C259" s="9">
        <v>332000227132</v>
      </c>
    </row>
    <row r="260" spans="2:3" x14ac:dyDescent="0.25">
      <c r="B260" t="s">
        <v>1010</v>
      </c>
      <c r="C260" s="9">
        <v>332000227506</v>
      </c>
    </row>
    <row r="261" spans="2:3" x14ac:dyDescent="0.25">
      <c r="B261" t="s">
        <v>1011</v>
      </c>
      <c r="C261" s="9">
        <v>332000227506</v>
      </c>
    </row>
    <row r="262" spans="2:3" x14ac:dyDescent="0.25">
      <c r="B262" t="s">
        <v>1012</v>
      </c>
      <c r="C262" s="9">
        <v>332000227506</v>
      </c>
    </row>
    <row r="263" spans="2:3" x14ac:dyDescent="0.25">
      <c r="B263" t="s">
        <v>1013</v>
      </c>
      <c r="C263" s="9">
        <v>332000227506</v>
      </c>
    </row>
    <row r="264" spans="2:3" x14ac:dyDescent="0.25">
      <c r="B264" t="s">
        <v>1014</v>
      </c>
      <c r="C264" s="9">
        <v>331300630007</v>
      </c>
    </row>
    <row r="265" spans="2:3" x14ac:dyDescent="0.25">
      <c r="B265" t="s">
        <v>1015</v>
      </c>
      <c r="C265" s="9">
        <v>10100996557</v>
      </c>
    </row>
    <row r="266" spans="2:3" x14ac:dyDescent="0.25">
      <c r="B266" t="s">
        <v>1016</v>
      </c>
      <c r="C266" s="9">
        <v>10100996557</v>
      </c>
    </row>
    <row r="267" spans="2:3" x14ac:dyDescent="0.25">
      <c r="B267" t="s">
        <v>1017</v>
      </c>
      <c r="C267" s="9">
        <v>10100996557</v>
      </c>
    </row>
    <row r="268" spans="2:3" x14ac:dyDescent="0.25">
      <c r="B268" t="s">
        <v>1018</v>
      </c>
      <c r="C268" s="9">
        <v>10100996557</v>
      </c>
    </row>
    <row r="269" spans="2:3" x14ac:dyDescent="0.25">
      <c r="B269" t="s">
        <v>1019</v>
      </c>
      <c r="C269" s="9">
        <v>520302880126</v>
      </c>
    </row>
    <row r="270" spans="2:3" x14ac:dyDescent="0.25">
      <c r="B270" t="s">
        <v>1020</v>
      </c>
      <c r="C270" s="9">
        <v>520302880126</v>
      </c>
    </row>
    <row r="271" spans="2:3" x14ac:dyDescent="0.25">
      <c r="B271" t="s">
        <v>1021</v>
      </c>
      <c r="C271" s="9">
        <v>520302880126</v>
      </c>
    </row>
    <row r="272" spans="2:3" x14ac:dyDescent="0.25">
      <c r="B272" t="s">
        <v>1022</v>
      </c>
      <c r="C272" s="9">
        <v>520302880126</v>
      </c>
    </row>
    <row r="273" spans="2:3" x14ac:dyDescent="0.25">
      <c r="B273" t="s">
        <v>1023</v>
      </c>
      <c r="C273" s="9" t="s">
        <v>403</v>
      </c>
    </row>
    <row r="274" spans="2:3" x14ac:dyDescent="0.25">
      <c r="B274" t="s">
        <v>1024</v>
      </c>
      <c r="C274" s="9">
        <v>320900880315</v>
      </c>
    </row>
    <row r="275" spans="2:3" x14ac:dyDescent="0.25">
      <c r="B275" t="s">
        <v>1025</v>
      </c>
      <c r="C275" s="9">
        <v>320900880315</v>
      </c>
    </row>
    <row r="276" spans="2:3" x14ac:dyDescent="0.25">
      <c r="B276" t="s">
        <v>1026</v>
      </c>
      <c r="C276" s="9">
        <v>261600997698</v>
      </c>
    </row>
    <row r="277" spans="2:3" x14ac:dyDescent="0.25">
      <c r="B277" t="s">
        <v>1027</v>
      </c>
      <c r="C277" s="9">
        <v>331800880148</v>
      </c>
    </row>
    <row r="278" spans="2:3" x14ac:dyDescent="0.25">
      <c r="B278" t="s">
        <v>1028</v>
      </c>
      <c r="C278" s="9">
        <v>331800880148</v>
      </c>
    </row>
    <row r="279" spans="2:3" x14ac:dyDescent="0.25">
      <c r="B279" t="s">
        <v>1029</v>
      </c>
      <c r="C279" s="9">
        <v>331800880148</v>
      </c>
    </row>
    <row r="280" spans="2:3" x14ac:dyDescent="0.25">
      <c r="B280" t="s">
        <v>1030</v>
      </c>
      <c r="C280" s="9">
        <v>331800880148</v>
      </c>
    </row>
    <row r="281" spans="2:3" x14ac:dyDescent="0.25">
      <c r="B281" t="s">
        <v>1031</v>
      </c>
      <c r="C281" s="9">
        <v>440601880084</v>
      </c>
    </row>
    <row r="282" spans="2:3" x14ac:dyDescent="0.25">
      <c r="B282" t="s">
        <v>1032</v>
      </c>
      <c r="C282" s="9">
        <v>440601880084</v>
      </c>
    </row>
    <row r="283" spans="2:3" x14ac:dyDescent="0.25">
      <c r="B283" t="s">
        <v>1033</v>
      </c>
      <c r="C283" s="9">
        <v>440601880084</v>
      </c>
    </row>
    <row r="284" spans="2:3" x14ac:dyDescent="0.25">
      <c r="B284" t="s">
        <v>1034</v>
      </c>
      <c r="C284" s="9">
        <v>440601880084</v>
      </c>
    </row>
    <row r="285" spans="2:3" x14ac:dyDescent="0.25">
      <c r="B285" t="s">
        <v>1035</v>
      </c>
      <c r="C285" s="9">
        <v>440601880084</v>
      </c>
    </row>
    <row r="286" spans="2:3" x14ac:dyDescent="0.25">
      <c r="B286" t="s">
        <v>1036</v>
      </c>
      <c r="C286" s="9">
        <v>440601880084</v>
      </c>
    </row>
    <row r="287" spans="2:3" x14ac:dyDescent="0.25">
      <c r="B287" t="s">
        <v>1037</v>
      </c>
      <c r="C287" s="9">
        <v>342800880383</v>
      </c>
    </row>
    <row r="288" spans="2:3" x14ac:dyDescent="0.25">
      <c r="B288" t="s">
        <v>1038</v>
      </c>
      <c r="C288" s="9">
        <v>342800880383</v>
      </c>
    </row>
    <row r="289" spans="2:3" x14ac:dyDescent="0.25">
      <c r="B289" t="s">
        <v>1039</v>
      </c>
      <c r="C289" s="9">
        <v>662101997144</v>
      </c>
    </row>
    <row r="290" spans="2:3" x14ac:dyDescent="0.25">
      <c r="B290" t="s">
        <v>1040</v>
      </c>
      <c r="C290" s="9">
        <v>310300207767</v>
      </c>
    </row>
    <row r="291" spans="2:3" x14ac:dyDescent="0.25">
      <c r="B291" t="s">
        <v>1041</v>
      </c>
      <c r="C291" s="9">
        <v>343000880014</v>
      </c>
    </row>
    <row r="292" spans="2:3" x14ac:dyDescent="0.25">
      <c r="B292" t="s">
        <v>1042</v>
      </c>
      <c r="C292" s="9">
        <v>343000880014</v>
      </c>
    </row>
    <row r="293" spans="2:3" x14ac:dyDescent="0.25">
      <c r="B293" t="s">
        <v>1043</v>
      </c>
      <c r="C293" s="9">
        <v>343000880014</v>
      </c>
    </row>
    <row r="294" spans="2:3" x14ac:dyDescent="0.25">
      <c r="B294" t="s">
        <v>1044</v>
      </c>
      <c r="C294" s="9">
        <v>343000880014</v>
      </c>
    </row>
    <row r="295" spans="2:3" x14ac:dyDescent="0.25">
      <c r="B295" t="s">
        <v>236</v>
      </c>
      <c r="C295" s="26">
        <v>500101880012</v>
      </c>
    </row>
    <row r="296" spans="2:3" x14ac:dyDescent="0.25">
      <c r="B296" t="s">
        <v>237</v>
      </c>
      <c r="C296" s="26">
        <v>500101880012</v>
      </c>
    </row>
    <row r="297" spans="2:3" x14ac:dyDescent="0.25">
      <c r="B297" t="s">
        <v>238</v>
      </c>
      <c r="C297" s="26">
        <v>500101880012</v>
      </c>
    </row>
    <row r="298" spans="2:3" x14ac:dyDescent="0.25">
      <c r="B298" t="s">
        <v>239</v>
      </c>
      <c r="C298" s="26">
        <v>500101880012</v>
      </c>
    </row>
    <row r="299" spans="2:3" x14ac:dyDescent="0.25">
      <c r="B299" t="s">
        <v>1045</v>
      </c>
      <c r="C299" s="9">
        <v>662001880155</v>
      </c>
    </row>
    <row r="300" spans="2:3" x14ac:dyDescent="0.25">
      <c r="B300" t="s">
        <v>1046</v>
      </c>
      <c r="C300" s="9">
        <v>662001880155</v>
      </c>
    </row>
    <row r="301" spans="2:3" x14ac:dyDescent="0.25">
      <c r="B301" t="s">
        <v>1047</v>
      </c>
      <c r="C301" s="9">
        <v>662001880155</v>
      </c>
    </row>
    <row r="302" spans="2:3" x14ac:dyDescent="0.25">
      <c r="B302" t="s">
        <v>1048</v>
      </c>
      <c r="C302" s="9">
        <v>662001880155</v>
      </c>
    </row>
    <row r="303" spans="2:3" x14ac:dyDescent="0.25">
      <c r="B303" t="s">
        <v>240</v>
      </c>
      <c r="C303" s="26">
        <v>222000997713</v>
      </c>
    </row>
    <row r="304" spans="2:3" x14ac:dyDescent="0.25">
      <c r="B304" t="s">
        <v>241</v>
      </c>
      <c r="C304" s="26">
        <v>222000997713</v>
      </c>
    </row>
    <row r="305" spans="2:3" x14ac:dyDescent="0.25">
      <c r="B305" t="s">
        <v>1049</v>
      </c>
      <c r="C305" s="9">
        <v>310200880143</v>
      </c>
    </row>
    <row r="306" spans="2:3" x14ac:dyDescent="0.25">
      <c r="B306" t="s">
        <v>1050</v>
      </c>
      <c r="C306" s="9">
        <v>353100880043</v>
      </c>
    </row>
    <row r="307" spans="2:3" x14ac:dyDescent="0.25">
      <c r="B307" t="s">
        <v>1051</v>
      </c>
      <c r="C307" s="9">
        <v>353100880043</v>
      </c>
    </row>
    <row r="308" spans="2:3" x14ac:dyDescent="0.25">
      <c r="B308" t="s">
        <v>1052</v>
      </c>
      <c r="C308" s="9">
        <v>353100880043</v>
      </c>
    </row>
    <row r="309" spans="2:3" x14ac:dyDescent="0.25">
      <c r="B309" t="s">
        <v>1053</v>
      </c>
      <c r="C309" s="9">
        <v>353100880043</v>
      </c>
    </row>
    <row r="310" spans="2:3" x14ac:dyDescent="0.25">
      <c r="B310" t="s">
        <v>1054</v>
      </c>
      <c r="C310" s="9">
        <v>662300995058</v>
      </c>
    </row>
    <row r="311" spans="2:3" x14ac:dyDescent="0.25">
      <c r="B311" t="s">
        <v>1055</v>
      </c>
      <c r="C311" s="9">
        <v>662300995058</v>
      </c>
    </row>
    <row r="312" spans="2:3" x14ac:dyDescent="0.25">
      <c r="B312" t="s">
        <v>1056</v>
      </c>
      <c r="C312" s="9">
        <v>662300995058</v>
      </c>
    </row>
    <row r="313" spans="2:3" x14ac:dyDescent="0.25">
      <c r="B313" t="s">
        <v>1057</v>
      </c>
      <c r="C313" s="9">
        <v>421800997676</v>
      </c>
    </row>
    <row r="314" spans="2:3" x14ac:dyDescent="0.25">
      <c r="B314" t="s">
        <v>1058</v>
      </c>
      <c r="C314" s="9">
        <v>421800997676</v>
      </c>
    </row>
    <row r="315" spans="2:3" x14ac:dyDescent="0.25">
      <c r="B315" t="s">
        <v>1059</v>
      </c>
      <c r="C315" s="9">
        <v>421800997676</v>
      </c>
    </row>
    <row r="316" spans="2:3" x14ac:dyDescent="0.25">
      <c r="B316" t="s">
        <v>1060</v>
      </c>
      <c r="C316" s="9">
        <v>580212880166</v>
      </c>
    </row>
    <row r="317" spans="2:3" x14ac:dyDescent="0.25">
      <c r="B317" t="s">
        <v>1061</v>
      </c>
      <c r="C317" s="9">
        <v>580212880166</v>
      </c>
    </row>
    <row r="318" spans="2:3" x14ac:dyDescent="0.25">
      <c r="B318" t="s">
        <v>1062</v>
      </c>
      <c r="C318" s="9">
        <v>580212880166</v>
      </c>
    </row>
    <row r="319" spans="2:3" x14ac:dyDescent="0.25">
      <c r="B319" t="s">
        <v>1063</v>
      </c>
      <c r="C319" s="9">
        <v>580212880166</v>
      </c>
    </row>
    <row r="320" spans="2:3" x14ac:dyDescent="0.25">
      <c r="B320" t="s">
        <v>1064</v>
      </c>
      <c r="C320" s="9">
        <v>660102997771</v>
      </c>
    </row>
    <row r="321" spans="2:3" x14ac:dyDescent="0.25">
      <c r="B321" t="s">
        <v>242</v>
      </c>
      <c r="C321" s="26">
        <v>800000074705</v>
      </c>
    </row>
    <row r="322" spans="2:3" x14ac:dyDescent="0.25">
      <c r="B322" t="s">
        <v>1065</v>
      </c>
      <c r="C322" s="9" t="s">
        <v>832</v>
      </c>
    </row>
    <row r="323" spans="2:3" x14ac:dyDescent="0.25">
      <c r="B323" t="s">
        <v>1066</v>
      </c>
      <c r="C323" s="9">
        <v>310200996783</v>
      </c>
    </row>
    <row r="324" spans="2:3" x14ac:dyDescent="0.25">
      <c r="B324" t="s">
        <v>1067</v>
      </c>
      <c r="C324" s="9">
        <v>520101998694</v>
      </c>
    </row>
    <row r="325" spans="2:3" x14ac:dyDescent="0.25">
      <c r="B325" t="s">
        <v>1068</v>
      </c>
      <c r="C325" s="9">
        <v>800000058268</v>
      </c>
    </row>
    <row r="326" spans="2:3" x14ac:dyDescent="0.25">
      <c r="B326" t="s">
        <v>1069</v>
      </c>
      <c r="C326" s="9">
        <v>10100115705</v>
      </c>
    </row>
    <row r="327" spans="2:3" x14ac:dyDescent="0.25">
      <c r="B327" t="s">
        <v>1071</v>
      </c>
      <c r="C327" s="9">
        <v>321100995200</v>
      </c>
    </row>
    <row r="328" spans="2:3" x14ac:dyDescent="0.25">
      <c r="B328" t="s">
        <v>1070</v>
      </c>
      <c r="C328" s="9" t="s">
        <v>388</v>
      </c>
    </row>
    <row r="329" spans="2:3" x14ac:dyDescent="0.25">
      <c r="B329" t="s">
        <v>1072</v>
      </c>
      <c r="C329" s="9">
        <v>141101998103</v>
      </c>
    </row>
    <row r="330" spans="2:3" x14ac:dyDescent="0.25">
      <c r="B330" t="s">
        <v>1073</v>
      </c>
      <c r="C330" s="9">
        <v>141101998103</v>
      </c>
    </row>
    <row r="331" spans="2:3" x14ac:dyDescent="0.25">
      <c r="B331" t="s">
        <v>1074</v>
      </c>
      <c r="C331" s="9">
        <v>141101998103</v>
      </c>
    </row>
    <row r="332" spans="2:3" x14ac:dyDescent="0.25">
      <c r="B332" t="s">
        <v>1075</v>
      </c>
      <c r="C332" s="9">
        <v>331300990036</v>
      </c>
    </row>
    <row r="333" spans="2:3" x14ac:dyDescent="0.25">
      <c r="B333" t="s">
        <v>1076</v>
      </c>
      <c r="C333" s="9">
        <v>331300990036</v>
      </c>
    </row>
    <row r="334" spans="2:3" x14ac:dyDescent="0.25">
      <c r="B334" t="s">
        <v>1077</v>
      </c>
      <c r="C334" s="9">
        <v>331300990036</v>
      </c>
    </row>
    <row r="335" spans="2:3" x14ac:dyDescent="0.25">
      <c r="B335" t="s">
        <v>1078</v>
      </c>
      <c r="C335" s="9">
        <v>662300516461</v>
      </c>
    </row>
    <row r="336" spans="2:3" x14ac:dyDescent="0.25">
      <c r="B336" t="s">
        <v>1079</v>
      </c>
      <c r="C336" s="9">
        <v>662300516461</v>
      </c>
    </row>
    <row r="337" spans="2:3" x14ac:dyDescent="0.25">
      <c r="B337" t="s">
        <v>1080</v>
      </c>
      <c r="C337" s="9">
        <v>662300516461</v>
      </c>
    </row>
    <row r="338" spans="2:3" x14ac:dyDescent="0.25">
      <c r="B338" t="s">
        <v>1081</v>
      </c>
      <c r="C338" s="9">
        <v>662300516461</v>
      </c>
    </row>
    <row r="339" spans="2:3" x14ac:dyDescent="0.25">
      <c r="B339" t="s">
        <v>1082</v>
      </c>
      <c r="C339" s="9">
        <v>662300516461</v>
      </c>
    </row>
    <row r="340" spans="2:3" x14ac:dyDescent="0.25">
      <c r="B340" t="s">
        <v>1083</v>
      </c>
      <c r="C340" s="9">
        <v>662300516461</v>
      </c>
    </row>
    <row r="341" spans="2:3" x14ac:dyDescent="0.25">
      <c r="B341" t="s">
        <v>1084</v>
      </c>
      <c r="C341" s="9">
        <v>662300516461</v>
      </c>
    </row>
    <row r="342" spans="2:3" x14ac:dyDescent="0.25">
      <c r="B342" t="s">
        <v>1085</v>
      </c>
      <c r="C342" s="9">
        <v>662300516461</v>
      </c>
    </row>
    <row r="343" spans="2:3" x14ac:dyDescent="0.25">
      <c r="B343" t="s">
        <v>1086</v>
      </c>
      <c r="C343" s="9">
        <v>800000055978</v>
      </c>
    </row>
    <row r="344" spans="2:3" x14ac:dyDescent="0.25">
      <c r="B344" t="s">
        <v>1087</v>
      </c>
      <c r="C344" s="9">
        <v>580504997773</v>
      </c>
    </row>
    <row r="345" spans="2:3" x14ac:dyDescent="0.25">
      <c r="B345" t="s">
        <v>1088</v>
      </c>
      <c r="C345" s="9" t="s">
        <v>833</v>
      </c>
    </row>
    <row r="346" spans="2:3" x14ac:dyDescent="0.25">
      <c r="B346" t="s">
        <v>1089</v>
      </c>
      <c r="C346" s="9">
        <v>580504997773</v>
      </c>
    </row>
    <row r="347" spans="2:3" x14ac:dyDescent="0.25">
      <c r="B347" t="s">
        <v>1090</v>
      </c>
      <c r="C347" s="9" t="s">
        <v>378</v>
      </c>
    </row>
    <row r="348" spans="2:3" x14ac:dyDescent="0.25">
      <c r="B348" t="s">
        <v>1091</v>
      </c>
      <c r="C348" s="9" t="s">
        <v>378</v>
      </c>
    </row>
    <row r="349" spans="2:3" x14ac:dyDescent="0.25">
      <c r="B349" t="s">
        <v>1092</v>
      </c>
      <c r="C349" s="9" t="s">
        <v>378</v>
      </c>
    </row>
    <row r="350" spans="2:3" x14ac:dyDescent="0.25">
      <c r="B350" t="s">
        <v>1093</v>
      </c>
      <c r="C350" s="9">
        <v>342600997774</v>
      </c>
    </row>
    <row r="351" spans="2:3" x14ac:dyDescent="0.25">
      <c r="B351" t="s">
        <v>1094</v>
      </c>
      <c r="C351" s="9">
        <v>342800997775</v>
      </c>
    </row>
    <row r="352" spans="2:3" x14ac:dyDescent="0.25">
      <c r="B352" t="s">
        <v>1095</v>
      </c>
      <c r="C352" s="9">
        <v>342800997775</v>
      </c>
    </row>
    <row r="353" spans="2:3" x14ac:dyDescent="0.25">
      <c r="B353" t="s">
        <v>1096</v>
      </c>
      <c r="C353" s="9">
        <v>342800997775</v>
      </c>
    </row>
    <row r="354" spans="2:3" x14ac:dyDescent="0.25">
      <c r="B354" t="s">
        <v>1097</v>
      </c>
      <c r="C354" s="9">
        <v>580603020000</v>
      </c>
    </row>
    <row r="355" spans="2:3" x14ac:dyDescent="0.25">
      <c r="B355" t="s">
        <v>1098</v>
      </c>
      <c r="C355" s="9">
        <v>353100880009</v>
      </c>
    </row>
    <row r="356" spans="2:3" x14ac:dyDescent="0.25">
      <c r="B356" t="s">
        <v>1099</v>
      </c>
      <c r="C356" s="9">
        <v>353100880009</v>
      </c>
    </row>
    <row r="357" spans="2:3" x14ac:dyDescent="0.25">
      <c r="B357" t="s">
        <v>1100</v>
      </c>
      <c r="C357" s="9">
        <v>353100880009</v>
      </c>
    </row>
    <row r="358" spans="2:3" x14ac:dyDescent="0.25">
      <c r="B358" t="s">
        <v>1101</v>
      </c>
      <c r="C358" s="9">
        <v>342600880365</v>
      </c>
    </row>
    <row r="359" spans="2:3" x14ac:dyDescent="0.25">
      <c r="B359" t="s">
        <v>1102</v>
      </c>
      <c r="C359" s="9">
        <v>342600880365</v>
      </c>
    </row>
    <row r="360" spans="2:3" x14ac:dyDescent="0.25">
      <c r="B360" t="s">
        <v>1103</v>
      </c>
      <c r="C360" s="9">
        <v>342600880365</v>
      </c>
    </row>
    <row r="361" spans="2:3" x14ac:dyDescent="0.25">
      <c r="B361" t="s">
        <v>1104</v>
      </c>
      <c r="C361" s="9">
        <v>342600880365</v>
      </c>
    </row>
    <row r="362" spans="2:3" x14ac:dyDescent="0.25">
      <c r="B362" t="s">
        <v>1105</v>
      </c>
      <c r="C362" s="9">
        <v>342600880365</v>
      </c>
    </row>
    <row r="363" spans="2:3" x14ac:dyDescent="0.25">
      <c r="B363" t="s">
        <v>1106</v>
      </c>
      <c r="C363" s="9">
        <v>310200996790</v>
      </c>
    </row>
    <row r="364" spans="2:3" x14ac:dyDescent="0.25">
      <c r="B364" t="s">
        <v>1107</v>
      </c>
      <c r="C364" s="9">
        <v>342600998962</v>
      </c>
    </row>
    <row r="365" spans="2:3" x14ac:dyDescent="0.25">
      <c r="B365" t="s">
        <v>1108</v>
      </c>
      <c r="C365" s="9">
        <v>332000880017</v>
      </c>
    </row>
    <row r="366" spans="2:3" x14ac:dyDescent="0.25">
      <c r="B366" t="s">
        <v>1109</v>
      </c>
      <c r="C366" s="9">
        <v>280216997856</v>
      </c>
    </row>
    <row r="367" spans="2:3" x14ac:dyDescent="0.25">
      <c r="B367" t="s">
        <v>243</v>
      </c>
      <c r="C367" s="26">
        <v>261600997048</v>
      </c>
    </row>
    <row r="368" spans="2:3" x14ac:dyDescent="0.25">
      <c r="B368" t="s">
        <v>244</v>
      </c>
      <c r="C368" s="26">
        <v>261600997048</v>
      </c>
    </row>
    <row r="369" spans="2:3" x14ac:dyDescent="0.25">
      <c r="B369" t="s">
        <v>245</v>
      </c>
      <c r="C369" s="26">
        <v>261600997048</v>
      </c>
    </row>
    <row r="370" spans="2:3" x14ac:dyDescent="0.25">
      <c r="B370" t="s">
        <v>246</v>
      </c>
      <c r="C370" s="26">
        <v>580206175613</v>
      </c>
    </row>
    <row r="371" spans="2:3" x14ac:dyDescent="0.25">
      <c r="B371" t="s">
        <v>1110</v>
      </c>
      <c r="C371" s="9">
        <v>800000082983</v>
      </c>
    </row>
    <row r="372" spans="2:3" x14ac:dyDescent="0.25">
      <c r="B372" t="s">
        <v>1111</v>
      </c>
      <c r="C372" s="9">
        <v>800000082983</v>
      </c>
    </row>
    <row r="373" spans="2:3" x14ac:dyDescent="0.25">
      <c r="B373" t="s">
        <v>1112</v>
      </c>
      <c r="C373" s="9">
        <v>800000082983</v>
      </c>
    </row>
    <row r="374" spans="2:3" x14ac:dyDescent="0.25">
      <c r="B374" t="s">
        <v>1113</v>
      </c>
      <c r="C374" s="9">
        <v>800000082983</v>
      </c>
    </row>
    <row r="375" spans="2:3" x14ac:dyDescent="0.25">
      <c r="B375" t="s">
        <v>1114</v>
      </c>
      <c r="C375" s="9">
        <v>280503315797</v>
      </c>
    </row>
    <row r="376" spans="2:3" x14ac:dyDescent="0.25">
      <c r="B376" t="s">
        <v>1115</v>
      </c>
      <c r="C376" s="9">
        <v>280503315797</v>
      </c>
    </row>
    <row r="377" spans="2:3" x14ac:dyDescent="0.25">
      <c r="B377" t="s">
        <v>1116</v>
      </c>
      <c r="C377" s="9" t="s">
        <v>348</v>
      </c>
    </row>
    <row r="378" spans="2:3" x14ac:dyDescent="0.25">
      <c r="B378" t="s">
        <v>1117</v>
      </c>
      <c r="C378" s="9" t="s">
        <v>348</v>
      </c>
    </row>
    <row r="379" spans="2:3" x14ac:dyDescent="0.25">
      <c r="B379" t="s">
        <v>1118</v>
      </c>
      <c r="C379" s="9">
        <v>151102999844</v>
      </c>
    </row>
    <row r="380" spans="2:3" x14ac:dyDescent="0.25">
      <c r="B380" t="s">
        <v>1119</v>
      </c>
      <c r="C380" s="9">
        <v>660806020000</v>
      </c>
    </row>
    <row r="381" spans="2:3" x14ac:dyDescent="0.25">
      <c r="B381" t="s">
        <v>1120</v>
      </c>
      <c r="C381" s="9">
        <v>660806020000</v>
      </c>
    </row>
    <row r="382" spans="2:3" x14ac:dyDescent="0.25">
      <c r="B382" t="s">
        <v>1121</v>
      </c>
      <c r="C382" s="9">
        <v>660804020000</v>
      </c>
    </row>
    <row r="383" spans="2:3" x14ac:dyDescent="0.25">
      <c r="B383" t="s">
        <v>1122</v>
      </c>
      <c r="C383" s="9">
        <v>580410999391</v>
      </c>
    </row>
    <row r="384" spans="2:3" x14ac:dyDescent="0.25">
      <c r="B384" t="s">
        <v>1123</v>
      </c>
      <c r="C384" s="9">
        <v>400400997431</v>
      </c>
    </row>
    <row r="385" spans="2:3" x14ac:dyDescent="0.25">
      <c r="B385" t="s">
        <v>1124</v>
      </c>
      <c r="C385" s="9">
        <v>400400997431</v>
      </c>
    </row>
    <row r="386" spans="2:3" x14ac:dyDescent="0.25">
      <c r="B386" t="s">
        <v>1125</v>
      </c>
      <c r="C386" s="9">
        <v>580212880021</v>
      </c>
    </row>
    <row r="387" spans="2:3" x14ac:dyDescent="0.25">
      <c r="B387" t="s">
        <v>1126</v>
      </c>
      <c r="C387" s="9">
        <v>580212880021</v>
      </c>
    </row>
    <row r="388" spans="2:3" x14ac:dyDescent="0.25">
      <c r="B388" t="s">
        <v>1127</v>
      </c>
      <c r="C388" s="9">
        <v>580212880021</v>
      </c>
    </row>
    <row r="389" spans="2:3" x14ac:dyDescent="0.25">
      <c r="B389" t="s">
        <v>0</v>
      </c>
      <c r="C389" s="9">
        <v>580212880021</v>
      </c>
    </row>
    <row r="390" spans="2:3" x14ac:dyDescent="0.25">
      <c r="B390" t="s">
        <v>1</v>
      </c>
      <c r="C390" s="9">
        <v>320700996063</v>
      </c>
    </row>
    <row r="391" spans="2:3" x14ac:dyDescent="0.25">
      <c r="B391" t="s">
        <v>2</v>
      </c>
      <c r="C391" s="9">
        <v>310200880033</v>
      </c>
    </row>
    <row r="392" spans="2:3" x14ac:dyDescent="0.25">
      <c r="B392" t="s">
        <v>3</v>
      </c>
      <c r="C392" s="9">
        <v>520302880031</v>
      </c>
    </row>
    <row r="393" spans="2:3" x14ac:dyDescent="0.25">
      <c r="B393" t="s">
        <v>4</v>
      </c>
      <c r="C393" s="9">
        <v>520302880031</v>
      </c>
    </row>
    <row r="394" spans="2:3" x14ac:dyDescent="0.25">
      <c r="B394" t="s">
        <v>5</v>
      </c>
      <c r="C394" s="9">
        <v>261701998567</v>
      </c>
    </row>
    <row r="395" spans="2:3" x14ac:dyDescent="0.25">
      <c r="B395" t="s">
        <v>6</v>
      </c>
      <c r="C395" s="9">
        <v>800000058077</v>
      </c>
    </row>
    <row r="396" spans="2:3" x14ac:dyDescent="0.25">
      <c r="B396" t="s">
        <v>7</v>
      </c>
      <c r="C396" s="9">
        <v>800000058077</v>
      </c>
    </row>
    <row r="397" spans="2:3" x14ac:dyDescent="0.25">
      <c r="B397" t="s">
        <v>8</v>
      </c>
      <c r="C397" s="9">
        <v>530600998000</v>
      </c>
    </row>
    <row r="398" spans="2:3" x14ac:dyDescent="0.25">
      <c r="B398" t="s">
        <v>9</v>
      </c>
      <c r="C398" s="9">
        <v>310400998072</v>
      </c>
    </row>
    <row r="399" spans="2:3" x14ac:dyDescent="0.25">
      <c r="B399" t="s">
        <v>10</v>
      </c>
      <c r="C399" s="9">
        <v>310400998072</v>
      </c>
    </row>
    <row r="400" spans="2:3" x14ac:dyDescent="0.25">
      <c r="B400" t="s">
        <v>11</v>
      </c>
      <c r="C400" s="9">
        <v>310400998072</v>
      </c>
    </row>
    <row r="401" spans="2:3" x14ac:dyDescent="0.25">
      <c r="B401" t="s">
        <v>12</v>
      </c>
      <c r="C401" s="9" t="s">
        <v>390</v>
      </c>
    </row>
    <row r="402" spans="2:3" x14ac:dyDescent="0.25">
      <c r="B402" t="s">
        <v>12</v>
      </c>
      <c r="C402" s="9">
        <v>321100996863</v>
      </c>
    </row>
    <row r="403" spans="2:3" x14ac:dyDescent="0.25">
      <c r="B403" t="s">
        <v>13</v>
      </c>
      <c r="C403" s="9" t="s">
        <v>390</v>
      </c>
    </row>
    <row r="404" spans="2:3" x14ac:dyDescent="0.25">
      <c r="B404" t="s">
        <v>14</v>
      </c>
      <c r="C404" s="9" t="s">
        <v>390</v>
      </c>
    </row>
    <row r="405" spans="2:3" x14ac:dyDescent="0.25">
      <c r="B405" t="s">
        <v>15</v>
      </c>
      <c r="C405" s="9" t="s">
        <v>390</v>
      </c>
    </row>
    <row r="406" spans="2:3" x14ac:dyDescent="0.25">
      <c r="B406" t="s">
        <v>16</v>
      </c>
      <c r="C406" s="9">
        <v>310200880115</v>
      </c>
    </row>
    <row r="407" spans="2:3" x14ac:dyDescent="0.25">
      <c r="B407" t="s">
        <v>17</v>
      </c>
      <c r="C407" s="9">
        <v>310200880115</v>
      </c>
    </row>
    <row r="408" spans="2:3" x14ac:dyDescent="0.25">
      <c r="B408" t="s">
        <v>18</v>
      </c>
      <c r="C408" s="9">
        <v>310200880115</v>
      </c>
    </row>
    <row r="409" spans="2:3" x14ac:dyDescent="0.25">
      <c r="B409" t="s">
        <v>19</v>
      </c>
      <c r="C409" s="9">
        <v>310200880115</v>
      </c>
    </row>
    <row r="410" spans="2:3" x14ac:dyDescent="0.25">
      <c r="B410" t="s">
        <v>20</v>
      </c>
      <c r="C410" s="9">
        <v>310200880115</v>
      </c>
    </row>
    <row r="411" spans="2:3" x14ac:dyDescent="0.25">
      <c r="B411" t="s">
        <v>21</v>
      </c>
      <c r="C411" s="9" t="s">
        <v>362</v>
      </c>
    </row>
    <row r="412" spans="2:3" x14ac:dyDescent="0.25">
      <c r="B412" t="s">
        <v>22</v>
      </c>
      <c r="C412" s="9" t="s">
        <v>362</v>
      </c>
    </row>
    <row r="413" spans="2:3" x14ac:dyDescent="0.25">
      <c r="B413" t="s">
        <v>247</v>
      </c>
      <c r="C413" s="26">
        <v>101300880231</v>
      </c>
    </row>
    <row r="414" spans="2:3" x14ac:dyDescent="0.25">
      <c r="B414" t="s">
        <v>248</v>
      </c>
      <c r="C414" s="26">
        <v>101300880231</v>
      </c>
    </row>
    <row r="415" spans="2:3" x14ac:dyDescent="0.25">
      <c r="B415" t="s">
        <v>249</v>
      </c>
      <c r="C415" s="26">
        <v>101300880231</v>
      </c>
    </row>
    <row r="416" spans="2:3" x14ac:dyDescent="0.25">
      <c r="B416" t="s">
        <v>250</v>
      </c>
      <c r="C416" s="26">
        <v>580507999853</v>
      </c>
    </row>
    <row r="417" spans="2:3" x14ac:dyDescent="0.25">
      <c r="B417" t="s">
        <v>251</v>
      </c>
      <c r="C417" s="26">
        <v>580507999853</v>
      </c>
    </row>
    <row r="418" spans="2:3" x14ac:dyDescent="0.25">
      <c r="B418" t="s">
        <v>252</v>
      </c>
      <c r="C418" s="26">
        <v>580507999853</v>
      </c>
    </row>
    <row r="419" spans="2:3" x14ac:dyDescent="0.25">
      <c r="B419" t="s">
        <v>253</v>
      </c>
      <c r="C419" s="26">
        <v>662200880040</v>
      </c>
    </row>
    <row r="420" spans="2:3" x14ac:dyDescent="0.25">
      <c r="B420" t="s">
        <v>254</v>
      </c>
      <c r="C420" s="26">
        <v>662200880040</v>
      </c>
    </row>
    <row r="421" spans="2:3" x14ac:dyDescent="0.25">
      <c r="B421" t="s">
        <v>23</v>
      </c>
      <c r="C421" s="9">
        <v>520101997785</v>
      </c>
    </row>
    <row r="422" spans="2:3" x14ac:dyDescent="0.25">
      <c r="B422" t="s">
        <v>24</v>
      </c>
      <c r="C422" s="9">
        <v>342700880051</v>
      </c>
    </row>
    <row r="423" spans="2:3" x14ac:dyDescent="0.25">
      <c r="B423" t="s">
        <v>25</v>
      </c>
      <c r="C423" s="9">
        <v>342700880051</v>
      </c>
    </row>
    <row r="424" spans="2:3" x14ac:dyDescent="0.25">
      <c r="B424" t="s">
        <v>26</v>
      </c>
      <c r="C424" s="9">
        <v>342700880051</v>
      </c>
    </row>
    <row r="425" spans="2:3" x14ac:dyDescent="0.25">
      <c r="B425" t="s">
        <v>27</v>
      </c>
      <c r="C425" s="9">
        <v>580506880007</v>
      </c>
    </row>
    <row r="426" spans="2:3" x14ac:dyDescent="0.25">
      <c r="B426" t="s">
        <v>28</v>
      </c>
      <c r="C426" s="9">
        <v>580506880007</v>
      </c>
    </row>
    <row r="427" spans="2:3" x14ac:dyDescent="0.25">
      <c r="B427" t="s">
        <v>29</v>
      </c>
      <c r="C427" s="9">
        <v>580506880007</v>
      </c>
    </row>
    <row r="428" spans="2:3" x14ac:dyDescent="0.25">
      <c r="B428" t="s">
        <v>30</v>
      </c>
      <c r="C428" s="9">
        <v>580506880007</v>
      </c>
    </row>
    <row r="429" spans="2:3" x14ac:dyDescent="0.25">
      <c r="B429" t="s">
        <v>31</v>
      </c>
      <c r="C429" s="9">
        <v>660404998061</v>
      </c>
    </row>
    <row r="430" spans="2:3" x14ac:dyDescent="0.25">
      <c r="B430" t="s">
        <v>32</v>
      </c>
      <c r="C430" s="9">
        <v>332100880107</v>
      </c>
    </row>
    <row r="431" spans="2:3" x14ac:dyDescent="0.25">
      <c r="B431" t="s">
        <v>33</v>
      </c>
      <c r="C431" s="9">
        <v>332100880107</v>
      </c>
    </row>
    <row r="432" spans="2:3" x14ac:dyDescent="0.25">
      <c r="B432" t="s">
        <v>34</v>
      </c>
      <c r="C432" s="9">
        <v>310300999133</v>
      </c>
    </row>
    <row r="433" spans="2:3" x14ac:dyDescent="0.25">
      <c r="B433" t="s">
        <v>255</v>
      </c>
      <c r="C433" s="26">
        <v>421800990041</v>
      </c>
    </row>
    <row r="434" spans="2:3" x14ac:dyDescent="0.25">
      <c r="B434" t="s">
        <v>256</v>
      </c>
      <c r="C434" s="26">
        <v>470501997072</v>
      </c>
    </row>
    <row r="435" spans="2:3" x14ac:dyDescent="0.25">
      <c r="B435" t="s">
        <v>257</v>
      </c>
      <c r="C435" s="26">
        <v>571000890003</v>
      </c>
    </row>
    <row r="436" spans="2:3" x14ac:dyDescent="0.25">
      <c r="B436" t="s">
        <v>258</v>
      </c>
      <c r="C436" s="26">
        <v>571000890003</v>
      </c>
    </row>
    <row r="437" spans="2:3" x14ac:dyDescent="0.25">
      <c r="B437" t="s">
        <v>259</v>
      </c>
      <c r="C437" s="26">
        <v>571000890003</v>
      </c>
    </row>
    <row r="438" spans="2:3" x14ac:dyDescent="0.25">
      <c r="B438" t="s">
        <v>35</v>
      </c>
      <c r="C438" s="9">
        <v>800000059923</v>
      </c>
    </row>
    <row r="439" spans="2:3" x14ac:dyDescent="0.25">
      <c r="B439" t="s">
        <v>36</v>
      </c>
      <c r="C439" s="9">
        <v>342500880007</v>
      </c>
    </row>
    <row r="440" spans="2:3" x14ac:dyDescent="0.25">
      <c r="B440" t="s">
        <v>37</v>
      </c>
      <c r="C440" s="9">
        <v>342500880007</v>
      </c>
    </row>
    <row r="441" spans="2:3" x14ac:dyDescent="0.25">
      <c r="B441" t="s">
        <v>38</v>
      </c>
      <c r="C441" s="9">
        <v>342500880007</v>
      </c>
    </row>
    <row r="442" spans="2:3" x14ac:dyDescent="0.25">
      <c r="B442" t="s">
        <v>39</v>
      </c>
      <c r="C442" s="9">
        <v>342800880050</v>
      </c>
    </row>
    <row r="443" spans="2:3" x14ac:dyDescent="0.25">
      <c r="B443" t="s">
        <v>40</v>
      </c>
      <c r="C443" s="9">
        <v>342800880050</v>
      </c>
    </row>
    <row r="444" spans="2:3" x14ac:dyDescent="0.25">
      <c r="B444" t="s">
        <v>41</v>
      </c>
      <c r="C444" s="9">
        <v>342800880050</v>
      </c>
    </row>
    <row r="445" spans="2:3" x14ac:dyDescent="0.25">
      <c r="B445" t="s">
        <v>42</v>
      </c>
      <c r="C445" s="9">
        <v>342800880067</v>
      </c>
    </row>
    <row r="446" spans="2:3" x14ac:dyDescent="0.25">
      <c r="B446" t="s">
        <v>43</v>
      </c>
      <c r="C446" s="9">
        <v>342800880067</v>
      </c>
    </row>
    <row r="447" spans="2:3" x14ac:dyDescent="0.25">
      <c r="B447" t="s">
        <v>44</v>
      </c>
      <c r="C447" s="9">
        <v>43011020000</v>
      </c>
    </row>
    <row r="448" spans="2:3" x14ac:dyDescent="0.25">
      <c r="B448" t="s">
        <v>45</v>
      </c>
      <c r="C448" s="9">
        <v>310400995515</v>
      </c>
    </row>
    <row r="449" spans="2:3" x14ac:dyDescent="0.25">
      <c r="B449" t="s">
        <v>46</v>
      </c>
      <c r="C449" s="9">
        <v>261600999444</v>
      </c>
    </row>
    <row r="450" spans="2:3" x14ac:dyDescent="0.25">
      <c r="B450" t="s">
        <v>47</v>
      </c>
      <c r="C450" s="9" t="s">
        <v>406</v>
      </c>
    </row>
    <row r="451" spans="2:3" x14ac:dyDescent="0.25">
      <c r="B451" t="s">
        <v>48</v>
      </c>
      <c r="C451" s="9" t="s">
        <v>406</v>
      </c>
    </row>
    <row r="452" spans="2:3" x14ac:dyDescent="0.25">
      <c r="B452" t="s">
        <v>49</v>
      </c>
      <c r="C452" s="9" t="s">
        <v>406</v>
      </c>
    </row>
    <row r="453" spans="2:3" x14ac:dyDescent="0.25">
      <c r="B453" t="s">
        <v>50</v>
      </c>
      <c r="C453" s="9">
        <v>500402229315</v>
      </c>
    </row>
    <row r="454" spans="2:3" x14ac:dyDescent="0.25">
      <c r="B454" t="s">
        <v>51</v>
      </c>
      <c r="C454" s="9">
        <v>800000056017</v>
      </c>
    </row>
    <row r="455" spans="2:3" x14ac:dyDescent="0.25">
      <c r="B455" t="s">
        <v>52</v>
      </c>
      <c r="C455" s="9">
        <v>662300997808</v>
      </c>
    </row>
    <row r="456" spans="2:3" x14ac:dyDescent="0.25">
      <c r="B456" t="s">
        <v>260</v>
      </c>
      <c r="C456" s="26">
        <v>261701167030</v>
      </c>
    </row>
    <row r="457" spans="2:3" x14ac:dyDescent="0.25">
      <c r="B457" t="s">
        <v>53</v>
      </c>
      <c r="C457" s="9">
        <v>342800996069</v>
      </c>
    </row>
    <row r="458" spans="2:3" x14ac:dyDescent="0.25">
      <c r="B458" t="s">
        <v>54</v>
      </c>
      <c r="C458" s="9">
        <v>342800996069</v>
      </c>
    </row>
    <row r="459" spans="2:3" x14ac:dyDescent="0.25">
      <c r="B459" t="s">
        <v>55</v>
      </c>
      <c r="C459" s="9">
        <v>342800996069</v>
      </c>
    </row>
    <row r="460" spans="2:3" x14ac:dyDescent="0.25">
      <c r="B460" t="s">
        <v>56</v>
      </c>
      <c r="C460" s="9">
        <v>342500880004</v>
      </c>
    </row>
    <row r="461" spans="2:3" x14ac:dyDescent="0.25">
      <c r="B461" t="s">
        <v>57</v>
      </c>
      <c r="C461" s="9">
        <v>342500880004</v>
      </c>
    </row>
    <row r="462" spans="2:3" x14ac:dyDescent="0.25">
      <c r="B462" t="s">
        <v>58</v>
      </c>
      <c r="C462" s="9">
        <v>353100880025</v>
      </c>
    </row>
    <row r="463" spans="2:3" x14ac:dyDescent="0.25">
      <c r="B463" t="s">
        <v>59</v>
      </c>
      <c r="C463" s="9">
        <v>310200890009</v>
      </c>
    </row>
    <row r="464" spans="2:3" x14ac:dyDescent="0.25">
      <c r="B464" t="s">
        <v>60</v>
      </c>
      <c r="C464" s="9">
        <v>310200890009</v>
      </c>
    </row>
    <row r="465" spans="2:3" x14ac:dyDescent="0.25">
      <c r="B465" t="s">
        <v>61</v>
      </c>
      <c r="C465" s="9">
        <v>331500229762</v>
      </c>
    </row>
    <row r="466" spans="2:3" x14ac:dyDescent="0.25">
      <c r="B466" t="s">
        <v>62</v>
      </c>
      <c r="C466" s="9">
        <v>331500229762</v>
      </c>
    </row>
    <row r="467" spans="2:3" x14ac:dyDescent="0.25">
      <c r="B467" t="s">
        <v>63</v>
      </c>
      <c r="C467" s="9">
        <v>342500998958</v>
      </c>
    </row>
    <row r="468" spans="2:3" x14ac:dyDescent="0.25">
      <c r="B468" t="s">
        <v>64</v>
      </c>
      <c r="C468" s="9">
        <v>342500998958</v>
      </c>
    </row>
    <row r="469" spans="2:3" x14ac:dyDescent="0.25">
      <c r="B469" t="s">
        <v>65</v>
      </c>
      <c r="C469" s="9">
        <v>342500998958</v>
      </c>
    </row>
    <row r="470" spans="2:3" x14ac:dyDescent="0.25">
      <c r="B470" t="s">
        <v>66</v>
      </c>
      <c r="C470" s="9">
        <v>342400880025</v>
      </c>
    </row>
    <row r="471" spans="2:3" x14ac:dyDescent="0.25">
      <c r="B471" t="s">
        <v>67</v>
      </c>
      <c r="C471" s="9">
        <v>342400880025</v>
      </c>
    </row>
    <row r="472" spans="2:3" x14ac:dyDescent="0.25">
      <c r="B472" t="s">
        <v>68</v>
      </c>
      <c r="C472" s="9">
        <v>342400880025</v>
      </c>
    </row>
    <row r="473" spans="2:3" x14ac:dyDescent="0.25">
      <c r="B473" t="s">
        <v>69</v>
      </c>
      <c r="C473" s="9">
        <v>461300880003</v>
      </c>
    </row>
    <row r="474" spans="2:3" x14ac:dyDescent="0.25">
      <c r="B474" t="s">
        <v>70</v>
      </c>
      <c r="C474" s="9">
        <v>461300880003</v>
      </c>
    </row>
    <row r="475" spans="2:3" x14ac:dyDescent="0.25">
      <c r="B475" t="s">
        <v>71</v>
      </c>
      <c r="C475" s="9">
        <v>800000059232</v>
      </c>
    </row>
    <row r="476" spans="2:3" x14ac:dyDescent="0.25">
      <c r="B476" t="s">
        <v>72</v>
      </c>
      <c r="C476" s="9">
        <v>471101997806</v>
      </c>
    </row>
    <row r="477" spans="2:3" x14ac:dyDescent="0.25">
      <c r="B477" t="s">
        <v>73</v>
      </c>
      <c r="C477" s="9">
        <v>471101997806</v>
      </c>
    </row>
    <row r="478" spans="2:3" x14ac:dyDescent="0.25">
      <c r="B478" t="s">
        <v>74</v>
      </c>
      <c r="C478" s="9">
        <v>10100115658</v>
      </c>
    </row>
    <row r="479" spans="2:3" x14ac:dyDescent="0.25">
      <c r="B479" t="s">
        <v>75</v>
      </c>
      <c r="C479" s="9">
        <v>10100115658</v>
      </c>
    </row>
    <row r="480" spans="2:3" x14ac:dyDescent="0.25">
      <c r="B480" t="s">
        <v>76</v>
      </c>
      <c r="C480" s="9">
        <v>10100997791</v>
      </c>
    </row>
    <row r="481" spans="2:3" x14ac:dyDescent="0.25">
      <c r="B481" t="s">
        <v>77</v>
      </c>
      <c r="C481" s="9">
        <v>342800999245</v>
      </c>
    </row>
    <row r="482" spans="2:3" x14ac:dyDescent="0.25">
      <c r="B482" t="s">
        <v>78</v>
      </c>
      <c r="C482" s="9">
        <v>10623995677</v>
      </c>
    </row>
    <row r="483" spans="2:3" x14ac:dyDescent="0.25">
      <c r="B483" t="s">
        <v>261</v>
      </c>
      <c r="C483" s="26">
        <v>500301145260</v>
      </c>
    </row>
    <row r="484" spans="2:3" x14ac:dyDescent="0.25">
      <c r="B484" t="s">
        <v>262</v>
      </c>
      <c r="C484" s="26">
        <v>500301145260</v>
      </c>
    </row>
    <row r="485" spans="2:3" x14ac:dyDescent="0.25">
      <c r="B485" t="s">
        <v>263</v>
      </c>
      <c r="C485" s="26">
        <v>500301145260</v>
      </c>
    </row>
    <row r="486" spans="2:3" x14ac:dyDescent="0.25">
      <c r="B486" t="s">
        <v>79</v>
      </c>
      <c r="C486" s="9">
        <v>131500880144</v>
      </c>
    </row>
    <row r="487" spans="2:3" x14ac:dyDescent="0.25">
      <c r="B487" t="s">
        <v>80</v>
      </c>
      <c r="C487" s="9">
        <v>131500880144</v>
      </c>
    </row>
    <row r="488" spans="2:3" x14ac:dyDescent="0.25">
      <c r="B488" t="s">
        <v>81</v>
      </c>
      <c r="C488" s="9">
        <v>131500880144</v>
      </c>
    </row>
    <row r="489" spans="2:3" x14ac:dyDescent="0.25">
      <c r="B489" t="s">
        <v>82</v>
      </c>
      <c r="C489" s="9">
        <v>131500880144</v>
      </c>
    </row>
    <row r="490" spans="2:3" x14ac:dyDescent="0.25">
      <c r="B490" t="s">
        <v>264</v>
      </c>
      <c r="C490" s="26">
        <v>342600880146</v>
      </c>
    </row>
    <row r="491" spans="2:3" x14ac:dyDescent="0.25">
      <c r="B491" t="s">
        <v>265</v>
      </c>
      <c r="C491" s="26">
        <v>342600880146</v>
      </c>
    </row>
    <row r="492" spans="2:3" x14ac:dyDescent="0.25">
      <c r="B492" t="s">
        <v>83</v>
      </c>
      <c r="C492" s="9" t="s">
        <v>385</v>
      </c>
    </row>
    <row r="493" spans="2:3" x14ac:dyDescent="0.25">
      <c r="B493" t="s">
        <v>84</v>
      </c>
      <c r="C493" s="9" t="s">
        <v>385</v>
      </c>
    </row>
    <row r="494" spans="2:3" x14ac:dyDescent="0.25">
      <c r="B494" t="s">
        <v>85</v>
      </c>
      <c r="C494" s="9" t="s">
        <v>354</v>
      </c>
    </row>
    <row r="495" spans="2:3" x14ac:dyDescent="0.25">
      <c r="B495" t="s">
        <v>86</v>
      </c>
      <c r="C495" s="9" t="s">
        <v>354</v>
      </c>
    </row>
    <row r="496" spans="2:3" x14ac:dyDescent="0.25">
      <c r="B496" t="s">
        <v>87</v>
      </c>
      <c r="C496" s="9" t="s">
        <v>412</v>
      </c>
    </row>
    <row r="497" spans="2:3" x14ac:dyDescent="0.25">
      <c r="B497" t="s">
        <v>88</v>
      </c>
      <c r="C497" s="9" t="s">
        <v>412</v>
      </c>
    </row>
    <row r="498" spans="2:3" x14ac:dyDescent="0.25">
      <c r="B498" t="s">
        <v>89</v>
      </c>
      <c r="C498" s="9" t="s">
        <v>412</v>
      </c>
    </row>
    <row r="499" spans="2:3" x14ac:dyDescent="0.25">
      <c r="B499" t="s">
        <v>90</v>
      </c>
      <c r="C499" s="9">
        <v>140600999087</v>
      </c>
    </row>
    <row r="500" spans="2:3" x14ac:dyDescent="0.25">
      <c r="B500" t="s">
        <v>91</v>
      </c>
      <c r="C500" s="9">
        <v>310200880023</v>
      </c>
    </row>
    <row r="501" spans="2:3" x14ac:dyDescent="0.25">
      <c r="B501" t="s">
        <v>92</v>
      </c>
      <c r="C501" s="9">
        <v>353100888208</v>
      </c>
    </row>
    <row r="502" spans="2:3" x14ac:dyDescent="0.25">
      <c r="B502" t="s">
        <v>93</v>
      </c>
      <c r="C502" s="9">
        <v>342500880220</v>
      </c>
    </row>
    <row r="503" spans="2:3" x14ac:dyDescent="0.25">
      <c r="B503" t="s">
        <v>94</v>
      </c>
      <c r="C503" s="9">
        <v>342500880220</v>
      </c>
    </row>
    <row r="504" spans="2:3" x14ac:dyDescent="0.25">
      <c r="B504" t="s">
        <v>95</v>
      </c>
      <c r="C504" s="9">
        <v>342500880220</v>
      </c>
    </row>
    <row r="505" spans="2:3" x14ac:dyDescent="0.25">
      <c r="B505" t="s">
        <v>96</v>
      </c>
      <c r="C505" s="9">
        <v>490301880029</v>
      </c>
    </row>
    <row r="506" spans="2:3" x14ac:dyDescent="0.25">
      <c r="B506" t="s">
        <v>97</v>
      </c>
      <c r="C506" s="9">
        <v>490301880029</v>
      </c>
    </row>
    <row r="507" spans="2:3" x14ac:dyDescent="0.25">
      <c r="B507" t="s">
        <v>98</v>
      </c>
      <c r="C507" s="9">
        <v>140203998223</v>
      </c>
    </row>
    <row r="508" spans="2:3" x14ac:dyDescent="0.25">
      <c r="B508" t="s">
        <v>99</v>
      </c>
      <c r="C508" s="9">
        <v>140203998223</v>
      </c>
    </row>
    <row r="509" spans="2:3" x14ac:dyDescent="0.25">
      <c r="B509" t="s">
        <v>100</v>
      </c>
      <c r="C509" s="9">
        <v>140203998223</v>
      </c>
    </row>
    <row r="510" spans="2:3" x14ac:dyDescent="0.25">
      <c r="B510" t="s">
        <v>101</v>
      </c>
      <c r="C510" s="9">
        <v>140203998223</v>
      </c>
    </row>
    <row r="511" spans="2:3" x14ac:dyDescent="0.25">
      <c r="B511" t="s">
        <v>102</v>
      </c>
      <c r="C511" s="9">
        <v>140203998223</v>
      </c>
    </row>
    <row r="512" spans="2:3" x14ac:dyDescent="0.25">
      <c r="B512" t="s">
        <v>103</v>
      </c>
      <c r="C512" s="9">
        <v>500304998107</v>
      </c>
    </row>
    <row r="513" spans="2:3" x14ac:dyDescent="0.25">
      <c r="B513" t="s">
        <v>104</v>
      </c>
      <c r="C513" s="9">
        <v>342900880355</v>
      </c>
    </row>
    <row r="514" spans="2:3" x14ac:dyDescent="0.25">
      <c r="B514" t="s">
        <v>105</v>
      </c>
      <c r="C514" s="9">
        <v>342900880355</v>
      </c>
    </row>
    <row r="515" spans="2:3" x14ac:dyDescent="0.25">
      <c r="B515" t="s">
        <v>106</v>
      </c>
      <c r="C515" s="9">
        <v>342900880355</v>
      </c>
    </row>
    <row r="516" spans="2:3" x14ac:dyDescent="0.25">
      <c r="B516" t="s">
        <v>107</v>
      </c>
      <c r="C516" s="9">
        <v>342900880355</v>
      </c>
    </row>
    <row r="517" spans="2:3" x14ac:dyDescent="0.25">
      <c r="B517" t="s">
        <v>266</v>
      </c>
      <c r="C517" s="26">
        <v>800000075016</v>
      </c>
    </row>
    <row r="518" spans="2:3" x14ac:dyDescent="0.25">
      <c r="B518" t="s">
        <v>108</v>
      </c>
      <c r="C518" s="9">
        <v>321100880071</v>
      </c>
    </row>
    <row r="519" spans="2:3" x14ac:dyDescent="0.25">
      <c r="B519" t="s">
        <v>109</v>
      </c>
      <c r="C519" s="9">
        <v>321100880071</v>
      </c>
    </row>
    <row r="520" spans="2:3" x14ac:dyDescent="0.25">
      <c r="B520" t="s">
        <v>110</v>
      </c>
      <c r="C520" s="9">
        <v>321100880071</v>
      </c>
    </row>
    <row r="521" spans="2:3" x14ac:dyDescent="0.25">
      <c r="B521" t="s">
        <v>111</v>
      </c>
      <c r="C521" s="9">
        <v>320800880021</v>
      </c>
    </row>
    <row r="522" spans="2:3" x14ac:dyDescent="0.25">
      <c r="B522" t="s">
        <v>112</v>
      </c>
      <c r="C522" s="9">
        <v>331500880044</v>
      </c>
    </row>
    <row r="523" spans="2:3" x14ac:dyDescent="0.25">
      <c r="B523" t="s">
        <v>113</v>
      </c>
      <c r="C523" s="9">
        <v>331500880044</v>
      </c>
    </row>
    <row r="524" spans="2:3" x14ac:dyDescent="0.25">
      <c r="B524" t="s">
        <v>114</v>
      </c>
      <c r="C524" s="9">
        <v>320800880095</v>
      </c>
    </row>
    <row r="525" spans="2:3" x14ac:dyDescent="0.25">
      <c r="B525" t="s">
        <v>115</v>
      </c>
      <c r="C525" s="9">
        <v>320800880095</v>
      </c>
    </row>
    <row r="526" spans="2:3" x14ac:dyDescent="0.25">
      <c r="B526" t="s">
        <v>116</v>
      </c>
      <c r="C526" s="9">
        <v>411504997416</v>
      </c>
    </row>
    <row r="527" spans="2:3" x14ac:dyDescent="0.25">
      <c r="B527" t="s">
        <v>267</v>
      </c>
      <c r="C527" s="26">
        <v>580410997795</v>
      </c>
    </row>
    <row r="528" spans="2:3" x14ac:dyDescent="0.25">
      <c r="B528" t="s">
        <v>268</v>
      </c>
      <c r="C528" s="26">
        <v>580410997795</v>
      </c>
    </row>
    <row r="529" spans="2:3" x14ac:dyDescent="0.25">
      <c r="B529" t="s">
        <v>269</v>
      </c>
      <c r="C529" s="26">
        <v>50100880085</v>
      </c>
    </row>
    <row r="530" spans="2:3" x14ac:dyDescent="0.25">
      <c r="B530" t="s">
        <v>117</v>
      </c>
      <c r="C530" s="9">
        <v>430700997762</v>
      </c>
    </row>
    <row r="531" spans="2:3" x14ac:dyDescent="0.25">
      <c r="B531" t="s">
        <v>118</v>
      </c>
      <c r="C531" s="9">
        <v>430700997762</v>
      </c>
    </row>
    <row r="532" spans="2:3" x14ac:dyDescent="0.25">
      <c r="B532" t="s">
        <v>270</v>
      </c>
      <c r="C532" s="26">
        <v>280208997798</v>
      </c>
    </row>
    <row r="533" spans="2:3" x14ac:dyDescent="0.25">
      <c r="B533" t="s">
        <v>271</v>
      </c>
      <c r="C533" s="26">
        <v>280208997798</v>
      </c>
    </row>
    <row r="534" spans="2:3" x14ac:dyDescent="0.25">
      <c r="B534" t="s">
        <v>272</v>
      </c>
      <c r="C534" s="26">
        <v>280208997798</v>
      </c>
    </row>
    <row r="535" spans="2:3" x14ac:dyDescent="0.25">
      <c r="B535" t="s">
        <v>273</v>
      </c>
      <c r="C535" s="26">
        <v>280208997798</v>
      </c>
    </row>
    <row r="536" spans="2:3" x14ac:dyDescent="0.25">
      <c r="B536" t="s">
        <v>274</v>
      </c>
      <c r="C536" s="26">
        <v>400800990032</v>
      </c>
    </row>
    <row r="537" spans="2:3" x14ac:dyDescent="0.25">
      <c r="B537" t="s">
        <v>275</v>
      </c>
      <c r="C537" s="26">
        <v>400800990032</v>
      </c>
    </row>
    <row r="538" spans="2:3" x14ac:dyDescent="0.25">
      <c r="B538" t="s">
        <v>119</v>
      </c>
      <c r="C538" s="9">
        <v>310200999413</v>
      </c>
    </row>
    <row r="539" spans="2:3" x14ac:dyDescent="0.25">
      <c r="B539" t="s">
        <v>120</v>
      </c>
      <c r="C539" s="9">
        <v>310200999413</v>
      </c>
    </row>
    <row r="540" spans="2:3" x14ac:dyDescent="0.25">
      <c r="B540" t="s">
        <v>121</v>
      </c>
      <c r="C540" s="9">
        <v>310200999413</v>
      </c>
    </row>
    <row r="541" spans="2:3" x14ac:dyDescent="0.25">
      <c r="B541" t="s">
        <v>122</v>
      </c>
      <c r="C541" s="9">
        <v>342900997801</v>
      </c>
    </row>
    <row r="542" spans="2:3" x14ac:dyDescent="0.25">
      <c r="B542" t="s">
        <v>123</v>
      </c>
      <c r="C542" s="9">
        <v>342900997801</v>
      </c>
    </row>
    <row r="543" spans="2:3" x14ac:dyDescent="0.25">
      <c r="B543" t="s">
        <v>124</v>
      </c>
      <c r="C543" s="9">
        <v>342900997801</v>
      </c>
    </row>
    <row r="544" spans="2:3" x14ac:dyDescent="0.25">
      <c r="B544" t="s">
        <v>276</v>
      </c>
      <c r="C544" s="26">
        <v>261600998086</v>
      </c>
    </row>
    <row r="545" spans="2:3" x14ac:dyDescent="0.25">
      <c r="B545" t="s">
        <v>277</v>
      </c>
      <c r="C545" s="26">
        <v>620600998101</v>
      </c>
    </row>
    <row r="546" spans="2:3" x14ac:dyDescent="0.25">
      <c r="B546" t="s">
        <v>278</v>
      </c>
      <c r="C546" s="26">
        <v>620600998101</v>
      </c>
    </row>
    <row r="547" spans="2:3" x14ac:dyDescent="0.25">
      <c r="B547" t="s">
        <v>279</v>
      </c>
      <c r="C547" s="26">
        <v>480102880019</v>
      </c>
    </row>
    <row r="548" spans="2:3" x14ac:dyDescent="0.25">
      <c r="B548" t="s">
        <v>280</v>
      </c>
      <c r="C548" s="26">
        <v>480102880019</v>
      </c>
    </row>
    <row r="549" spans="2:3" x14ac:dyDescent="0.25">
      <c r="B549" t="s">
        <v>125</v>
      </c>
      <c r="C549" s="9">
        <v>662200880200</v>
      </c>
    </row>
    <row r="550" spans="2:3" x14ac:dyDescent="0.25">
      <c r="B550" t="s">
        <v>126</v>
      </c>
      <c r="C550" s="9">
        <v>662200880200</v>
      </c>
    </row>
    <row r="551" spans="2:3" x14ac:dyDescent="0.25">
      <c r="B551" t="s">
        <v>127</v>
      </c>
      <c r="C551" s="9">
        <v>662200880200</v>
      </c>
    </row>
    <row r="552" spans="2:3" x14ac:dyDescent="0.25">
      <c r="B552" t="s">
        <v>128</v>
      </c>
      <c r="C552" s="9">
        <v>331700880056</v>
      </c>
    </row>
    <row r="553" spans="2:3" x14ac:dyDescent="0.25">
      <c r="B553" t="s">
        <v>129</v>
      </c>
      <c r="C553" s="9">
        <v>800000074113</v>
      </c>
    </row>
    <row r="554" spans="2:3" x14ac:dyDescent="0.25">
      <c r="B554" t="s">
        <v>281</v>
      </c>
      <c r="C554" s="26">
        <v>412300999379</v>
      </c>
    </row>
    <row r="555" spans="2:3" x14ac:dyDescent="0.25">
      <c r="B555" t="s">
        <v>282</v>
      </c>
      <c r="C555" s="26">
        <v>412300999379</v>
      </c>
    </row>
    <row r="556" spans="2:3" x14ac:dyDescent="0.25">
      <c r="B556" t="s">
        <v>130</v>
      </c>
      <c r="C556" s="9">
        <v>490804998235</v>
      </c>
    </row>
    <row r="557" spans="2:3" x14ac:dyDescent="0.25">
      <c r="B557" t="s">
        <v>131</v>
      </c>
      <c r="C557" s="9">
        <v>280502998059</v>
      </c>
    </row>
    <row r="558" spans="2:3" x14ac:dyDescent="0.25">
      <c r="B558" t="s">
        <v>132</v>
      </c>
      <c r="C558" s="9">
        <v>280502998059</v>
      </c>
    </row>
    <row r="559" spans="2:3" x14ac:dyDescent="0.25">
      <c r="B559" t="s">
        <v>133</v>
      </c>
      <c r="C559" s="9">
        <v>280502998059</v>
      </c>
    </row>
    <row r="560" spans="2:3" x14ac:dyDescent="0.25">
      <c r="B560" t="s">
        <v>134</v>
      </c>
      <c r="C560" s="9">
        <v>280502998059</v>
      </c>
    </row>
    <row r="561" spans="2:3" x14ac:dyDescent="0.25">
      <c r="B561" t="s">
        <v>135</v>
      </c>
      <c r="C561" s="9">
        <v>260501996191</v>
      </c>
    </row>
    <row r="562" spans="2:3" x14ac:dyDescent="0.25">
      <c r="B562" t="s">
        <v>136</v>
      </c>
      <c r="C562" s="9">
        <v>260501996191</v>
      </c>
    </row>
    <row r="563" spans="2:3" x14ac:dyDescent="0.25">
      <c r="B563" t="s">
        <v>137</v>
      </c>
      <c r="C563" s="9">
        <v>310100880025</v>
      </c>
    </row>
    <row r="564" spans="2:3" x14ac:dyDescent="0.25">
      <c r="B564" t="s">
        <v>138</v>
      </c>
      <c r="C564" s="9">
        <v>310100880025</v>
      </c>
    </row>
    <row r="565" spans="2:3" x14ac:dyDescent="0.25">
      <c r="B565" t="s">
        <v>139</v>
      </c>
      <c r="C565" s="9">
        <v>353100880287</v>
      </c>
    </row>
    <row r="566" spans="2:3" x14ac:dyDescent="0.25">
      <c r="B566" t="s">
        <v>140</v>
      </c>
      <c r="C566" s="9">
        <v>353100880287</v>
      </c>
    </row>
    <row r="567" spans="2:3" x14ac:dyDescent="0.25">
      <c r="B567" t="s">
        <v>141</v>
      </c>
      <c r="C567" s="9">
        <v>661500880029</v>
      </c>
    </row>
    <row r="568" spans="2:3" x14ac:dyDescent="0.25">
      <c r="B568" t="s">
        <v>142</v>
      </c>
      <c r="C568" s="9">
        <v>661500880029</v>
      </c>
    </row>
    <row r="569" spans="2:3" x14ac:dyDescent="0.25">
      <c r="B569" t="s">
        <v>143</v>
      </c>
      <c r="C569" s="9">
        <v>661500880029</v>
      </c>
    </row>
    <row r="570" spans="2:3" x14ac:dyDescent="0.25">
      <c r="B570" t="s">
        <v>144</v>
      </c>
      <c r="C570" s="9">
        <v>661500880029</v>
      </c>
    </row>
    <row r="571" spans="2:3" x14ac:dyDescent="0.25">
      <c r="B571" t="s">
        <v>145</v>
      </c>
      <c r="C571" s="9">
        <v>661500880029</v>
      </c>
    </row>
    <row r="572" spans="2:3" x14ac:dyDescent="0.25">
      <c r="B572" t="s">
        <v>146</v>
      </c>
      <c r="C572" s="9">
        <v>661301997807</v>
      </c>
    </row>
    <row r="573" spans="2:3" x14ac:dyDescent="0.25">
      <c r="B573" t="s">
        <v>147</v>
      </c>
      <c r="C573" s="9">
        <v>662300997779</v>
      </c>
    </row>
    <row r="574" spans="2:3" x14ac:dyDescent="0.25">
      <c r="B574" t="s">
        <v>148</v>
      </c>
      <c r="C574" s="9">
        <v>662300997779</v>
      </c>
    </row>
    <row r="575" spans="2:3" x14ac:dyDescent="0.25">
      <c r="B575" t="s">
        <v>149</v>
      </c>
      <c r="C575" s="9">
        <v>530101880463</v>
      </c>
    </row>
    <row r="576" spans="2:3" x14ac:dyDescent="0.25">
      <c r="B576" t="s">
        <v>150</v>
      </c>
      <c r="C576" s="9">
        <v>530101880463</v>
      </c>
    </row>
    <row r="577" spans="2:3" x14ac:dyDescent="0.25">
      <c r="B577" t="s">
        <v>283</v>
      </c>
      <c r="C577" s="26">
        <v>530515997783</v>
      </c>
    </row>
    <row r="578" spans="2:3" x14ac:dyDescent="0.25">
      <c r="B578" t="s">
        <v>151</v>
      </c>
      <c r="C578" s="9">
        <v>331400880380</v>
      </c>
    </row>
    <row r="579" spans="2:3" x14ac:dyDescent="0.25">
      <c r="B579" t="s">
        <v>152</v>
      </c>
      <c r="C579" s="9">
        <v>280209997260</v>
      </c>
    </row>
  </sheetData>
  <phoneticPr fontId="21"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CC24-1511-4C9F-99E1-F4DE9A4C13ED}">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76EF6-1A46-4AC2-9111-9A03D8A1C53B}">
  <sheetPr>
    <tabColor theme="4" tint="0.39997558519241921"/>
    <pageSetUpPr fitToPage="1"/>
  </sheetPr>
  <dimension ref="A1:AG131"/>
  <sheetViews>
    <sheetView zoomScale="60" zoomScaleNormal="60" workbookViewId="0">
      <pane xSplit="3" ySplit="8" topLeftCell="D13" activePane="bottomRight" state="frozen"/>
      <selection pane="topRight" activeCell="D1" sqref="D1"/>
      <selection pane="bottomLeft" activeCell="A9" sqref="A9"/>
      <selection pane="bottomRight" activeCell="D108" sqref="D108:N113"/>
    </sheetView>
  </sheetViews>
  <sheetFormatPr defaultColWidth="9.140625" defaultRowHeight="15" x14ac:dyDescent="0.25"/>
  <cols>
    <col min="1" max="1" width="21.85546875" customWidth="1"/>
    <col min="2" max="2" width="32.28515625" customWidth="1"/>
    <col min="3" max="3" width="1.140625" style="189" customWidth="1"/>
    <col min="4" max="14" width="15.7109375" customWidth="1"/>
    <col min="15" max="32" width="15.7109375" hidden="1" customWidth="1"/>
    <col min="33" max="33" width="1.28515625" customWidth="1"/>
  </cols>
  <sheetData>
    <row r="1" spans="1:33" ht="26.25" x14ac:dyDescent="0.25">
      <c r="A1" s="30" t="s">
        <v>1773</v>
      </c>
      <c r="C1"/>
    </row>
    <row r="2" spans="1:33" ht="6.75" customHeight="1" x14ac:dyDescent="0.25">
      <c r="A2" s="164"/>
      <c r="B2" s="164"/>
      <c r="C2" s="163"/>
      <c r="D2" s="164"/>
      <c r="E2" s="164"/>
      <c r="F2" s="164"/>
      <c r="G2" s="164"/>
      <c r="H2" s="164"/>
      <c r="I2" s="164"/>
      <c r="J2" s="164"/>
      <c r="K2" s="164"/>
      <c r="L2" s="164"/>
      <c r="M2" s="164"/>
      <c r="N2" s="164"/>
      <c r="O2" s="164"/>
      <c r="P2" s="164"/>
      <c r="Q2" s="164"/>
      <c r="R2" s="164"/>
      <c r="S2" s="164"/>
      <c r="T2" s="164"/>
      <c r="U2" s="164"/>
      <c r="V2" s="164"/>
      <c r="W2" s="164"/>
      <c r="X2" s="164"/>
      <c r="AG2" s="164"/>
    </row>
    <row r="3" spans="1:33" s="165" customFormat="1" ht="20.25" customHeight="1" thickBot="1" x14ac:dyDescent="0.3">
      <c r="A3" s="301" t="str">
        <f>'Funding Request'!C4 &amp; " " &amp; 'Funding Request'!C5</f>
        <v xml:space="preserve"> </v>
      </c>
      <c r="B3" s="301"/>
      <c r="C3" s="301"/>
      <c r="D3" s="301"/>
      <c r="E3" s="301"/>
      <c r="F3" s="301"/>
      <c r="G3" s="301"/>
      <c r="H3" s="190"/>
      <c r="I3" s="191"/>
      <c r="J3" s="191"/>
      <c r="K3" s="191"/>
      <c r="L3" s="192"/>
      <c r="M3" s="192"/>
      <c r="N3" s="327"/>
      <c r="O3" s="327"/>
      <c r="P3" s="327"/>
      <c r="Q3" s="167"/>
      <c r="R3" s="167"/>
      <c r="S3" s="167"/>
      <c r="T3" s="167"/>
      <c r="U3" s="167"/>
      <c r="V3" s="167"/>
      <c r="W3" s="167"/>
      <c r="X3" s="167"/>
      <c r="Y3" s="167"/>
      <c r="Z3" s="167"/>
      <c r="AA3" s="167"/>
      <c r="AB3" s="167"/>
      <c r="AC3" s="167"/>
      <c r="AD3" s="167"/>
      <c r="AE3" s="167"/>
      <c r="AF3" s="167"/>
      <c r="AG3" s="168"/>
    </row>
    <row r="4" spans="1:33" s="165" customFormat="1" ht="18.75" customHeight="1" thickBot="1" x14ac:dyDescent="0.3">
      <c r="A4" s="328" t="s">
        <v>1723</v>
      </c>
      <c r="B4" s="329"/>
      <c r="C4" s="329"/>
      <c r="D4" s="329"/>
      <c r="E4" s="329"/>
      <c r="F4" s="329"/>
      <c r="G4" s="329"/>
      <c r="H4" s="329"/>
      <c r="I4" s="329"/>
      <c r="J4" s="329"/>
      <c r="K4" s="329"/>
      <c r="L4" s="329"/>
      <c r="M4" s="329"/>
      <c r="N4" s="330"/>
      <c r="O4" s="328"/>
      <c r="P4" s="329"/>
      <c r="Q4" s="329"/>
      <c r="AG4" s="169"/>
    </row>
    <row r="5" spans="1:33" ht="5.25" customHeight="1" x14ac:dyDescent="0.25">
      <c r="A5" s="164"/>
      <c r="B5" s="164"/>
      <c r="C5" s="163"/>
      <c r="D5" s="164"/>
      <c r="E5" s="164"/>
      <c r="F5" s="164"/>
      <c r="G5" s="164"/>
      <c r="H5" s="164"/>
      <c r="I5" s="164"/>
      <c r="J5" s="164"/>
      <c r="K5" s="164"/>
      <c r="L5" s="164"/>
      <c r="M5" s="164"/>
      <c r="N5" s="164"/>
      <c r="O5" s="164"/>
      <c r="P5" s="164"/>
      <c r="Q5" s="164"/>
      <c r="R5" s="164"/>
      <c r="S5" s="164"/>
      <c r="T5" s="164"/>
      <c r="U5" s="164"/>
      <c r="V5" s="164"/>
      <c r="W5" s="164"/>
      <c r="X5" s="164"/>
      <c r="AG5" s="164"/>
    </row>
    <row r="6" spans="1:33" ht="18.75" x14ac:dyDescent="0.25">
      <c r="A6" s="331" t="s">
        <v>299</v>
      </c>
      <c r="B6" s="331"/>
      <c r="C6" s="163"/>
      <c r="AG6" s="164"/>
    </row>
    <row r="7" spans="1:33" ht="18.75" customHeight="1" x14ac:dyDescent="0.3">
      <c r="A7" s="298" t="s">
        <v>1743</v>
      </c>
      <c r="B7" s="299"/>
      <c r="C7" s="163"/>
      <c r="D7" s="332" t="s">
        <v>1724</v>
      </c>
      <c r="E7" s="332"/>
      <c r="F7" s="332"/>
      <c r="G7" s="332"/>
      <c r="H7" s="332"/>
      <c r="I7" s="332"/>
      <c r="J7" s="332"/>
      <c r="K7" s="332"/>
      <c r="L7" s="332"/>
      <c r="M7" s="332"/>
      <c r="N7" s="332"/>
      <c r="O7" s="332"/>
      <c r="P7" s="332"/>
      <c r="AG7" s="164"/>
    </row>
    <row r="8" spans="1:33" x14ac:dyDescent="0.25">
      <c r="A8" s="173" t="s">
        <v>320</v>
      </c>
      <c r="B8" s="173" t="s">
        <v>794</v>
      </c>
      <c r="C8" s="163"/>
      <c r="D8" s="193">
        <v>9.6999999999999993</v>
      </c>
      <c r="E8" s="156" t="s">
        <v>1725</v>
      </c>
      <c r="F8" s="156" t="s">
        <v>1726</v>
      </c>
      <c r="G8" s="156" t="s">
        <v>1727</v>
      </c>
      <c r="H8" s="193">
        <v>10.4</v>
      </c>
      <c r="I8" s="156" t="s">
        <v>1728</v>
      </c>
      <c r="J8" s="156" t="s">
        <v>1729</v>
      </c>
      <c r="K8" s="156" t="s">
        <v>1730</v>
      </c>
      <c r="L8" s="156" t="s">
        <v>1731</v>
      </c>
      <c r="M8" s="156" t="s">
        <v>1732</v>
      </c>
      <c r="N8" s="156" t="s">
        <v>1733</v>
      </c>
      <c r="O8" t="s">
        <v>324</v>
      </c>
      <c r="P8" t="s">
        <v>1734</v>
      </c>
      <c r="Q8" t="s">
        <v>1735</v>
      </c>
      <c r="R8" t="s">
        <v>324</v>
      </c>
      <c r="S8" t="s">
        <v>325</v>
      </c>
      <c r="T8" t="s">
        <v>326</v>
      </c>
      <c r="U8" t="s">
        <v>327</v>
      </c>
      <c r="V8" t="s">
        <v>328</v>
      </c>
      <c r="W8" t="s">
        <v>329</v>
      </c>
      <c r="X8" t="s">
        <v>330</v>
      </c>
      <c r="Y8" t="s">
        <v>331</v>
      </c>
      <c r="Z8" t="s">
        <v>332</v>
      </c>
      <c r="AA8" t="s">
        <v>333</v>
      </c>
      <c r="AB8" t="s">
        <v>334</v>
      </c>
      <c r="AC8" t="s">
        <v>335</v>
      </c>
      <c r="AD8" t="s">
        <v>336</v>
      </c>
      <c r="AE8" t="s">
        <v>337</v>
      </c>
      <c r="AF8" t="s">
        <v>338</v>
      </c>
      <c r="AG8" s="164"/>
    </row>
    <row r="9" spans="1:33" x14ac:dyDescent="0.25">
      <c r="A9" s="173">
        <v>101</v>
      </c>
      <c r="B9" s="176" t="s">
        <v>709</v>
      </c>
      <c r="C9" s="163"/>
      <c r="D9" s="194"/>
      <c r="E9" s="194"/>
      <c r="F9" s="194"/>
      <c r="G9" s="194"/>
      <c r="H9" s="194"/>
      <c r="I9" s="194"/>
      <c r="J9" s="194"/>
      <c r="K9" s="194"/>
      <c r="L9" s="194"/>
      <c r="M9" s="194"/>
      <c r="N9" s="194"/>
      <c r="O9" s="195"/>
      <c r="P9" s="195"/>
      <c r="Q9" s="195"/>
      <c r="R9" s="195"/>
      <c r="S9" s="195"/>
      <c r="T9" s="195"/>
      <c r="U9" s="195"/>
      <c r="V9" s="195"/>
      <c r="W9" s="195"/>
      <c r="X9" s="195"/>
      <c r="AG9" s="164"/>
    </row>
    <row r="10" spans="1:33" x14ac:dyDescent="0.25">
      <c r="A10" s="173">
        <v>102</v>
      </c>
      <c r="B10" s="176" t="s">
        <v>710</v>
      </c>
      <c r="C10" s="163"/>
      <c r="D10" s="194"/>
      <c r="E10" s="194"/>
      <c r="F10" s="194"/>
      <c r="G10" s="194"/>
      <c r="H10" s="194"/>
      <c r="I10" s="194"/>
      <c r="J10" s="194"/>
      <c r="K10" s="194"/>
      <c r="L10" s="194"/>
      <c r="M10" s="194"/>
      <c r="N10" s="194"/>
      <c r="O10" s="195"/>
      <c r="P10" s="195"/>
      <c r="Q10" s="195"/>
      <c r="R10" s="195"/>
      <c r="S10" s="195"/>
      <c r="T10" s="195"/>
      <c r="U10" s="195"/>
      <c r="V10" s="195"/>
      <c r="W10" s="195"/>
      <c r="X10" s="195"/>
      <c r="AG10" s="164"/>
    </row>
    <row r="11" spans="1:33" x14ac:dyDescent="0.25">
      <c r="A11" s="173">
        <v>104</v>
      </c>
      <c r="B11" s="176" t="s">
        <v>711</v>
      </c>
      <c r="C11" s="163"/>
      <c r="D11" s="194"/>
      <c r="E11" s="194"/>
      <c r="F11" s="194"/>
      <c r="G11" s="194"/>
      <c r="H11" s="194"/>
      <c r="I11" s="194"/>
      <c r="J11" s="194"/>
      <c r="K11" s="194"/>
      <c r="L11" s="194"/>
      <c r="M11" s="194"/>
      <c r="N11" s="194"/>
      <c r="O11" s="195"/>
      <c r="P11" s="195"/>
      <c r="Q11" s="195"/>
      <c r="R11" s="195"/>
      <c r="S11" s="195"/>
      <c r="T11" s="195"/>
      <c r="U11" s="195"/>
      <c r="V11" s="195"/>
      <c r="W11" s="195"/>
      <c r="X11" s="195"/>
      <c r="AG11" s="164"/>
    </row>
    <row r="12" spans="1:33" x14ac:dyDescent="0.25">
      <c r="A12" s="173">
        <v>105</v>
      </c>
      <c r="B12" s="176" t="s">
        <v>712</v>
      </c>
      <c r="C12" s="163"/>
      <c r="D12" s="194"/>
      <c r="E12" s="194"/>
      <c r="F12" s="194"/>
      <c r="G12" s="194"/>
      <c r="H12" s="194"/>
      <c r="I12" s="194"/>
      <c r="J12" s="194"/>
      <c r="K12" s="194"/>
      <c r="L12" s="194"/>
      <c r="M12" s="194"/>
      <c r="N12" s="194"/>
      <c r="O12" s="195"/>
      <c r="P12" s="195"/>
      <c r="Q12" s="195"/>
      <c r="R12" s="195"/>
      <c r="S12" s="195"/>
      <c r="T12" s="195"/>
      <c r="U12" s="195"/>
      <c r="V12" s="195"/>
      <c r="W12" s="195"/>
      <c r="X12" s="195"/>
      <c r="AG12" s="164"/>
    </row>
    <row r="13" spans="1:33" x14ac:dyDescent="0.25">
      <c r="A13" s="173">
        <v>190</v>
      </c>
      <c r="B13" s="176" t="s">
        <v>713</v>
      </c>
      <c r="C13" s="163"/>
      <c r="D13" s="194"/>
      <c r="E13" s="194"/>
      <c r="F13" s="194"/>
      <c r="G13" s="194"/>
      <c r="H13" s="194"/>
      <c r="I13" s="194"/>
      <c r="J13" s="194"/>
      <c r="K13" s="194"/>
      <c r="L13" s="194"/>
      <c r="M13" s="194"/>
      <c r="N13" s="194"/>
      <c r="O13" s="195"/>
      <c r="P13" s="195"/>
      <c r="Q13" s="195"/>
      <c r="R13" s="195"/>
      <c r="S13" s="195"/>
      <c r="T13" s="195"/>
      <c r="U13" s="195"/>
      <c r="V13" s="195"/>
      <c r="W13" s="195"/>
      <c r="X13" s="195"/>
      <c r="AG13" s="164"/>
    </row>
    <row r="14" spans="1:33" x14ac:dyDescent="0.25">
      <c r="A14" s="173">
        <v>213</v>
      </c>
      <c r="B14" s="176" t="s">
        <v>714</v>
      </c>
      <c r="C14" s="163"/>
      <c r="D14" s="194"/>
      <c r="E14" s="194"/>
      <c r="F14" s="194"/>
      <c r="G14" s="194"/>
      <c r="H14" s="194"/>
      <c r="I14" s="194"/>
      <c r="J14" s="194"/>
      <c r="K14" s="194"/>
      <c r="L14" s="194"/>
      <c r="M14" s="194"/>
      <c r="N14" s="194"/>
      <c r="O14" s="195"/>
      <c r="P14" s="195"/>
      <c r="Q14" s="195"/>
      <c r="R14" s="195"/>
      <c r="S14" s="195"/>
      <c r="T14" s="195"/>
      <c r="U14" s="195"/>
      <c r="V14" s="195"/>
      <c r="W14" s="195"/>
      <c r="X14" s="195"/>
      <c r="AG14" s="164"/>
    </row>
    <row r="15" spans="1:33" x14ac:dyDescent="0.25">
      <c r="A15" s="173">
        <v>215</v>
      </c>
      <c r="B15" s="176" t="s">
        <v>715</v>
      </c>
      <c r="C15" s="163"/>
      <c r="D15" s="194"/>
      <c r="E15" s="194"/>
      <c r="F15" s="194"/>
      <c r="G15" s="194"/>
      <c r="H15" s="194"/>
      <c r="I15" s="194"/>
      <c r="J15" s="194"/>
      <c r="K15" s="194"/>
      <c r="L15" s="194"/>
      <c r="M15" s="194"/>
      <c r="N15" s="194"/>
      <c r="O15" s="195"/>
      <c r="P15" s="195"/>
      <c r="Q15" s="195"/>
      <c r="R15" s="195"/>
      <c r="S15" s="195"/>
      <c r="T15" s="195"/>
      <c r="U15" s="195"/>
      <c r="V15" s="195"/>
      <c r="W15" s="195"/>
      <c r="X15" s="195"/>
      <c r="AG15" s="164"/>
    </row>
    <row r="16" spans="1:33" x14ac:dyDescent="0.25">
      <c r="A16" s="173">
        <v>218</v>
      </c>
      <c r="B16" s="176" t="s">
        <v>716</v>
      </c>
      <c r="C16" s="163"/>
      <c r="D16" s="194"/>
      <c r="E16" s="194"/>
      <c r="F16" s="194"/>
      <c r="G16" s="194"/>
      <c r="H16" s="194"/>
      <c r="I16" s="194"/>
      <c r="J16" s="194"/>
      <c r="K16" s="194"/>
      <c r="L16" s="194"/>
      <c r="M16" s="194"/>
      <c r="N16" s="194"/>
      <c r="O16" s="195"/>
      <c r="P16" s="195"/>
      <c r="Q16" s="195"/>
      <c r="R16" s="195"/>
      <c r="S16" s="195"/>
      <c r="T16" s="195"/>
      <c r="U16" s="195"/>
      <c r="V16" s="195"/>
      <c r="W16" s="195"/>
      <c r="X16" s="195"/>
      <c r="AG16" s="164"/>
    </row>
    <row r="17" spans="1:33" x14ac:dyDescent="0.25">
      <c r="A17" s="173">
        <v>220</v>
      </c>
      <c r="B17" s="176" t="s">
        <v>717</v>
      </c>
      <c r="C17" s="163"/>
      <c r="D17" s="194"/>
      <c r="E17" s="194"/>
      <c r="F17" s="194"/>
      <c r="G17" s="194"/>
      <c r="H17" s="194"/>
      <c r="I17" s="194"/>
      <c r="J17" s="194"/>
      <c r="K17" s="194"/>
      <c r="L17" s="194"/>
      <c r="M17" s="194"/>
      <c r="N17" s="194"/>
      <c r="O17" s="195"/>
      <c r="P17" s="195"/>
      <c r="Q17" s="195"/>
      <c r="R17" s="195"/>
      <c r="S17" s="195"/>
      <c r="T17" s="195"/>
      <c r="U17" s="195"/>
      <c r="V17" s="195"/>
      <c r="W17" s="195"/>
      <c r="X17" s="195"/>
      <c r="AG17" s="164"/>
    </row>
    <row r="18" spans="1:33" x14ac:dyDescent="0.25">
      <c r="A18" s="173">
        <v>221</v>
      </c>
      <c r="B18" s="176" t="s">
        <v>718</v>
      </c>
      <c r="C18" s="163"/>
      <c r="D18" s="194"/>
      <c r="E18" s="194"/>
      <c r="F18" s="194"/>
      <c r="G18" s="194"/>
      <c r="H18" s="194"/>
      <c r="I18" s="194"/>
      <c r="J18" s="194"/>
      <c r="K18" s="194"/>
      <c r="L18" s="194"/>
      <c r="M18" s="194"/>
      <c r="N18" s="194"/>
      <c r="O18" s="195"/>
      <c r="P18" s="195"/>
      <c r="Q18" s="195"/>
      <c r="R18" s="195"/>
      <c r="S18" s="195"/>
      <c r="T18" s="195"/>
      <c r="U18" s="195"/>
      <c r="V18" s="195"/>
      <c r="W18" s="195"/>
      <c r="X18" s="195"/>
      <c r="AG18" s="164"/>
    </row>
    <row r="19" spans="1:33" x14ac:dyDescent="0.25">
      <c r="A19" s="173">
        <v>222</v>
      </c>
      <c r="B19" s="176" t="s">
        <v>719</v>
      </c>
      <c r="C19" s="163"/>
      <c r="D19" s="194"/>
      <c r="E19" s="194"/>
      <c r="F19" s="194"/>
      <c r="G19" s="194"/>
      <c r="H19" s="194"/>
      <c r="I19" s="194"/>
      <c r="J19" s="194"/>
      <c r="K19" s="194"/>
      <c r="L19" s="194"/>
      <c r="M19" s="194"/>
      <c r="N19" s="194"/>
      <c r="O19" s="195"/>
      <c r="P19" s="195"/>
      <c r="Q19" s="195"/>
      <c r="R19" s="195"/>
      <c r="S19" s="195"/>
      <c r="T19" s="195"/>
      <c r="U19" s="195"/>
      <c r="V19" s="195"/>
      <c r="W19" s="195"/>
      <c r="X19" s="195"/>
      <c r="AG19" s="164"/>
    </row>
    <row r="20" spans="1:33" x14ac:dyDescent="0.25">
      <c r="A20" s="173">
        <v>224</v>
      </c>
      <c r="B20" s="176" t="s">
        <v>720</v>
      </c>
      <c r="C20" s="163"/>
      <c r="D20" s="194"/>
      <c r="E20" s="194"/>
      <c r="F20" s="194"/>
      <c r="G20" s="194"/>
      <c r="H20" s="194"/>
      <c r="I20" s="194"/>
      <c r="J20" s="194"/>
      <c r="K20" s="194"/>
      <c r="L20" s="194"/>
      <c r="M20" s="194"/>
      <c r="N20" s="194"/>
      <c r="O20" s="195"/>
      <c r="P20" s="195"/>
      <c r="Q20" s="195"/>
      <c r="R20" s="195"/>
      <c r="S20" s="195"/>
      <c r="T20" s="195"/>
      <c r="U20" s="195"/>
      <c r="V20" s="195"/>
      <c r="W20" s="195"/>
      <c r="X20" s="195"/>
      <c r="AG20" s="164"/>
    </row>
    <row r="21" spans="1:33" x14ac:dyDescent="0.25">
      <c r="A21" s="173">
        <v>225</v>
      </c>
      <c r="B21" s="176" t="s">
        <v>721</v>
      </c>
      <c r="C21" s="163"/>
      <c r="D21" s="194"/>
      <c r="E21" s="194"/>
      <c r="F21" s="194"/>
      <c r="G21" s="194"/>
      <c r="H21" s="194"/>
      <c r="I21" s="194"/>
      <c r="J21" s="194"/>
      <c r="K21" s="194"/>
      <c r="L21" s="194"/>
      <c r="M21" s="194"/>
      <c r="N21" s="194"/>
      <c r="O21" s="195"/>
      <c r="P21" s="195"/>
      <c r="Q21" s="195"/>
      <c r="R21" s="195"/>
      <c r="S21" s="195"/>
      <c r="T21" s="195"/>
      <c r="U21" s="195"/>
      <c r="V21" s="195"/>
      <c r="W21" s="195"/>
      <c r="X21" s="195"/>
      <c r="AG21" s="164"/>
    </row>
    <row r="22" spans="1:33" x14ac:dyDescent="0.25">
      <c r="A22" s="173">
        <v>227</v>
      </c>
      <c r="B22" s="176" t="s">
        <v>722</v>
      </c>
      <c r="C22" s="163"/>
      <c r="D22" s="194"/>
      <c r="E22" s="194"/>
      <c r="F22" s="194"/>
      <c r="G22" s="194"/>
      <c r="H22" s="194"/>
      <c r="I22" s="194"/>
      <c r="J22" s="194"/>
      <c r="K22" s="194"/>
      <c r="L22" s="194"/>
      <c r="M22" s="194"/>
      <c r="N22" s="194"/>
      <c r="O22" s="195"/>
      <c r="P22" s="195"/>
      <c r="Q22" s="195"/>
      <c r="R22" s="195"/>
      <c r="S22" s="195"/>
      <c r="T22" s="195"/>
      <c r="U22" s="195"/>
      <c r="V22" s="195"/>
      <c r="W22" s="195"/>
      <c r="X22" s="195"/>
      <c r="AG22" s="164"/>
    </row>
    <row r="23" spans="1:33" x14ac:dyDescent="0.25">
      <c r="A23" s="173">
        <v>228</v>
      </c>
      <c r="B23" s="176" t="s">
        <v>723</v>
      </c>
      <c r="C23" s="163"/>
      <c r="D23" s="194"/>
      <c r="E23" s="194"/>
      <c r="F23" s="194"/>
      <c r="G23" s="194"/>
      <c r="H23" s="194"/>
      <c r="I23" s="194"/>
      <c r="J23" s="194"/>
      <c r="K23" s="194"/>
      <c r="L23" s="194"/>
      <c r="M23" s="194"/>
      <c r="N23" s="194"/>
      <c r="O23" s="195"/>
      <c r="P23" s="195"/>
      <c r="Q23" s="195"/>
      <c r="R23" s="195"/>
      <c r="S23" s="195"/>
      <c r="T23" s="195"/>
      <c r="U23" s="195"/>
      <c r="V23" s="195"/>
      <c r="W23" s="195"/>
      <c r="X23" s="195"/>
      <c r="AG23" s="164"/>
    </row>
    <row r="24" spans="1:33" x14ac:dyDescent="0.25">
      <c r="A24" s="173">
        <v>230</v>
      </c>
      <c r="B24" s="176" t="s">
        <v>724</v>
      </c>
      <c r="C24" s="163"/>
      <c r="D24" s="194"/>
      <c r="E24" s="194"/>
      <c r="F24" s="194"/>
      <c r="G24" s="194"/>
      <c r="H24" s="194"/>
      <c r="I24" s="194"/>
      <c r="J24" s="194"/>
      <c r="K24" s="194"/>
      <c r="L24" s="194"/>
      <c r="M24" s="194"/>
      <c r="N24" s="194"/>
      <c r="O24" s="195"/>
      <c r="P24" s="195"/>
      <c r="Q24" s="195"/>
      <c r="R24" s="195"/>
      <c r="S24" s="195"/>
      <c r="T24" s="195"/>
      <c r="U24" s="195"/>
      <c r="V24" s="195"/>
      <c r="W24" s="195"/>
      <c r="X24" s="195"/>
      <c r="AG24" s="164"/>
    </row>
    <row r="25" spans="1:33" x14ac:dyDescent="0.25">
      <c r="A25" s="173">
        <v>232</v>
      </c>
      <c r="B25" s="176" t="s">
        <v>725</v>
      </c>
      <c r="C25" s="163"/>
      <c r="D25" s="194"/>
      <c r="E25" s="194"/>
      <c r="F25" s="194"/>
      <c r="G25" s="194"/>
      <c r="H25" s="194"/>
      <c r="I25" s="194"/>
      <c r="J25" s="194"/>
      <c r="K25" s="194"/>
      <c r="L25" s="194"/>
      <c r="M25" s="194"/>
      <c r="N25" s="194"/>
      <c r="O25" s="195"/>
      <c r="P25" s="195"/>
      <c r="Q25" s="195"/>
      <c r="R25" s="195"/>
      <c r="S25" s="195"/>
      <c r="T25" s="195"/>
      <c r="U25" s="195"/>
      <c r="V25" s="195"/>
      <c r="W25" s="195"/>
      <c r="X25" s="195"/>
      <c r="AG25" s="164"/>
    </row>
    <row r="26" spans="1:33" x14ac:dyDescent="0.25">
      <c r="A26" s="173">
        <v>236</v>
      </c>
      <c r="B26" s="176" t="s">
        <v>726</v>
      </c>
      <c r="C26" s="163"/>
      <c r="D26" s="194"/>
      <c r="E26" s="194"/>
      <c r="F26" s="194"/>
      <c r="G26" s="194"/>
      <c r="H26" s="194"/>
      <c r="I26" s="194"/>
      <c r="J26" s="194"/>
      <c r="K26" s="194"/>
      <c r="L26" s="194"/>
      <c r="M26" s="194"/>
      <c r="N26" s="194"/>
      <c r="O26" s="195"/>
      <c r="P26" s="195"/>
      <c r="Q26" s="195"/>
      <c r="R26" s="195"/>
      <c r="S26" s="195"/>
      <c r="T26" s="195"/>
      <c r="U26" s="195"/>
      <c r="V26" s="195"/>
      <c r="W26" s="195"/>
      <c r="X26" s="195"/>
      <c r="AG26" s="164"/>
    </row>
    <row r="27" spans="1:33" x14ac:dyDescent="0.25">
      <c r="A27" s="173">
        <v>237</v>
      </c>
      <c r="B27" s="176" t="s">
        <v>727</v>
      </c>
      <c r="C27" s="163"/>
      <c r="D27" s="194"/>
      <c r="E27" s="194"/>
      <c r="F27" s="194"/>
      <c r="G27" s="194"/>
      <c r="H27" s="194"/>
      <c r="I27" s="194"/>
      <c r="J27" s="194"/>
      <c r="K27" s="194"/>
      <c r="L27" s="194"/>
      <c r="M27" s="194"/>
      <c r="N27" s="194"/>
      <c r="O27" s="195"/>
      <c r="P27" s="195"/>
      <c r="Q27" s="195"/>
      <c r="R27" s="195"/>
      <c r="S27" s="195"/>
      <c r="T27" s="195"/>
      <c r="U27" s="195"/>
      <c r="V27" s="195"/>
      <c r="W27" s="195"/>
      <c r="X27" s="195"/>
      <c r="AG27" s="164"/>
    </row>
    <row r="28" spans="1:33" x14ac:dyDescent="0.25">
      <c r="A28" s="173">
        <v>238</v>
      </c>
      <c r="B28" s="176" t="s">
        <v>728</v>
      </c>
      <c r="C28" s="163"/>
      <c r="D28" s="194"/>
      <c r="E28" s="194"/>
      <c r="F28" s="194"/>
      <c r="G28" s="194"/>
      <c r="H28" s="194"/>
      <c r="I28" s="194"/>
      <c r="J28" s="194"/>
      <c r="K28" s="194"/>
      <c r="L28" s="194"/>
      <c r="M28" s="194"/>
      <c r="N28" s="194"/>
      <c r="O28" s="195"/>
      <c r="P28" s="195"/>
      <c r="Q28" s="195"/>
      <c r="R28" s="195"/>
      <c r="S28" s="195"/>
      <c r="T28" s="195"/>
      <c r="U28" s="195"/>
      <c r="V28" s="195"/>
      <c r="W28" s="195"/>
      <c r="X28" s="195"/>
      <c r="AG28" s="164"/>
    </row>
    <row r="29" spans="1:33" x14ac:dyDescent="0.25">
      <c r="A29" s="173">
        <v>243</v>
      </c>
      <c r="B29" s="176" t="s">
        <v>729</v>
      </c>
      <c r="C29" s="163"/>
      <c r="D29" s="194"/>
      <c r="E29" s="194"/>
      <c r="F29" s="194"/>
      <c r="G29" s="194"/>
      <c r="H29" s="194"/>
      <c r="I29" s="194"/>
      <c r="J29" s="194"/>
      <c r="K29" s="194"/>
      <c r="L29" s="194"/>
      <c r="M29" s="194"/>
      <c r="N29" s="194"/>
      <c r="O29" s="195"/>
      <c r="P29" s="195"/>
      <c r="Q29" s="195"/>
      <c r="R29" s="195"/>
      <c r="S29" s="195"/>
      <c r="T29" s="195"/>
      <c r="U29" s="195"/>
      <c r="V29" s="195"/>
      <c r="W29" s="195"/>
      <c r="X29" s="195"/>
      <c r="AG29" s="164"/>
    </row>
    <row r="30" spans="1:33" x14ac:dyDescent="0.25">
      <c r="A30" s="173">
        <v>255</v>
      </c>
      <c r="B30" s="176" t="s">
        <v>730</v>
      </c>
      <c r="C30" s="163"/>
      <c r="D30" s="194"/>
      <c r="E30" s="194"/>
      <c r="F30" s="194"/>
      <c r="G30" s="194"/>
      <c r="H30" s="194"/>
      <c r="I30" s="194"/>
      <c r="J30" s="194"/>
      <c r="K30" s="194"/>
      <c r="L30" s="194"/>
      <c r="M30" s="194"/>
      <c r="N30" s="194"/>
      <c r="O30" s="195"/>
      <c r="P30" s="195"/>
      <c r="Q30" s="195"/>
      <c r="R30" s="195"/>
      <c r="S30" s="195"/>
      <c r="T30" s="195"/>
      <c r="U30" s="195"/>
      <c r="V30" s="195"/>
      <c r="W30" s="195"/>
      <c r="X30" s="195"/>
      <c r="AG30" s="164"/>
    </row>
    <row r="31" spans="1:33" x14ac:dyDescent="0.25">
      <c r="A31" s="173">
        <v>257</v>
      </c>
      <c r="B31" s="176" t="s">
        <v>731</v>
      </c>
      <c r="C31" s="163"/>
      <c r="D31" s="194"/>
      <c r="E31" s="194"/>
      <c r="F31" s="194"/>
      <c r="G31" s="194"/>
      <c r="H31" s="194"/>
      <c r="I31" s="194"/>
      <c r="J31" s="194"/>
      <c r="K31" s="194"/>
      <c r="L31" s="194"/>
      <c r="M31" s="194"/>
      <c r="N31" s="194"/>
      <c r="O31" s="195"/>
      <c r="P31" s="195"/>
      <c r="Q31" s="195"/>
      <c r="R31" s="195"/>
      <c r="S31" s="195"/>
      <c r="T31" s="195"/>
      <c r="U31" s="195"/>
      <c r="V31" s="195"/>
      <c r="W31" s="195"/>
      <c r="X31" s="195"/>
      <c r="AG31" s="164"/>
    </row>
    <row r="32" spans="1:33" x14ac:dyDescent="0.25">
      <c r="A32" s="173">
        <v>260</v>
      </c>
      <c r="B32" s="176" t="s">
        <v>732</v>
      </c>
      <c r="C32" s="163"/>
      <c r="D32" s="194"/>
      <c r="E32" s="194"/>
      <c r="F32" s="194"/>
      <c r="G32" s="194"/>
      <c r="H32" s="194"/>
      <c r="I32" s="194"/>
      <c r="J32" s="194"/>
      <c r="K32" s="194"/>
      <c r="L32" s="194"/>
      <c r="M32" s="194"/>
      <c r="N32" s="194"/>
      <c r="O32" s="195"/>
      <c r="P32" s="195"/>
      <c r="Q32" s="195"/>
      <c r="R32" s="195"/>
      <c r="S32" s="195"/>
      <c r="T32" s="195"/>
      <c r="U32" s="195"/>
      <c r="V32" s="195"/>
      <c r="W32" s="195"/>
      <c r="X32" s="195"/>
      <c r="AG32" s="164"/>
    </row>
    <row r="33" spans="1:33" x14ac:dyDescent="0.25">
      <c r="A33" s="173">
        <v>261</v>
      </c>
      <c r="B33" s="176" t="s">
        <v>733</v>
      </c>
      <c r="C33" s="163"/>
      <c r="D33" s="194"/>
      <c r="E33" s="194"/>
      <c r="F33" s="194"/>
      <c r="G33" s="194"/>
      <c r="H33" s="194"/>
      <c r="I33" s="194"/>
      <c r="J33" s="194"/>
      <c r="K33" s="194"/>
      <c r="L33" s="194"/>
      <c r="M33" s="194"/>
      <c r="N33" s="194"/>
      <c r="O33" s="195"/>
      <c r="P33" s="195"/>
      <c r="Q33" s="195"/>
      <c r="R33" s="195"/>
      <c r="S33" s="195"/>
      <c r="T33" s="195"/>
      <c r="U33" s="195"/>
      <c r="V33" s="195"/>
      <c r="W33" s="195"/>
      <c r="X33" s="195"/>
      <c r="AG33" s="164"/>
    </row>
    <row r="34" spans="1:33" x14ac:dyDescent="0.25">
      <c r="A34" s="173">
        <v>262</v>
      </c>
      <c r="B34" s="176" t="s">
        <v>734</v>
      </c>
      <c r="C34" s="163"/>
      <c r="D34" s="194"/>
      <c r="E34" s="194"/>
      <c r="F34" s="194"/>
      <c r="G34" s="194"/>
      <c r="H34" s="194"/>
      <c r="I34" s="194"/>
      <c r="J34" s="194"/>
      <c r="K34" s="194"/>
      <c r="L34" s="194"/>
      <c r="M34" s="194"/>
      <c r="N34" s="194"/>
      <c r="O34" s="195"/>
      <c r="P34" s="195"/>
      <c r="Q34" s="195"/>
      <c r="R34" s="195"/>
      <c r="S34" s="195"/>
      <c r="T34" s="195"/>
      <c r="U34" s="195"/>
      <c r="V34" s="195"/>
      <c r="W34" s="195"/>
      <c r="X34" s="195"/>
      <c r="AG34" s="164"/>
    </row>
    <row r="35" spans="1:33" x14ac:dyDescent="0.25">
      <c r="A35" s="173">
        <v>263</v>
      </c>
      <c r="B35" s="176" t="s">
        <v>735</v>
      </c>
      <c r="C35" s="163"/>
      <c r="D35" s="194"/>
      <c r="E35" s="194"/>
      <c r="F35" s="194"/>
      <c r="G35" s="194"/>
      <c r="H35" s="194"/>
      <c r="I35" s="194"/>
      <c r="J35" s="194"/>
      <c r="K35" s="194"/>
      <c r="L35" s="194"/>
      <c r="M35" s="194"/>
      <c r="N35" s="194"/>
      <c r="O35" s="195"/>
      <c r="P35" s="195"/>
      <c r="Q35" s="195"/>
      <c r="R35" s="195"/>
      <c r="S35" s="195"/>
      <c r="T35" s="195"/>
      <c r="U35" s="195"/>
      <c r="V35" s="195"/>
      <c r="W35" s="195"/>
      <c r="X35" s="195"/>
      <c r="AG35" s="164"/>
    </row>
    <row r="36" spans="1:33" x14ac:dyDescent="0.25">
      <c r="A36" s="173">
        <v>265</v>
      </c>
      <c r="B36" s="176" t="s">
        <v>736</v>
      </c>
      <c r="C36" s="163"/>
      <c r="D36" s="194"/>
      <c r="E36" s="194"/>
      <c r="F36" s="194"/>
      <c r="G36" s="194"/>
      <c r="H36" s="194"/>
      <c r="I36" s="194"/>
      <c r="J36" s="194"/>
      <c r="K36" s="194"/>
      <c r="L36" s="194"/>
      <c r="M36" s="194"/>
      <c r="N36" s="194"/>
      <c r="O36" s="195"/>
      <c r="P36" s="195"/>
      <c r="Q36" s="195"/>
      <c r="R36" s="195"/>
      <c r="S36" s="195"/>
      <c r="T36" s="195"/>
      <c r="U36" s="195"/>
      <c r="V36" s="195"/>
      <c r="W36" s="195"/>
      <c r="X36" s="195"/>
      <c r="AG36" s="164"/>
    </row>
    <row r="37" spans="1:33" x14ac:dyDescent="0.25">
      <c r="A37" s="173">
        <v>269</v>
      </c>
      <c r="B37" s="176" t="s">
        <v>737</v>
      </c>
      <c r="C37" s="163"/>
      <c r="D37" s="194"/>
      <c r="E37" s="194"/>
      <c r="F37" s="194"/>
      <c r="G37" s="194"/>
      <c r="H37" s="194"/>
      <c r="I37" s="194"/>
      <c r="J37" s="194"/>
      <c r="K37" s="194"/>
      <c r="L37" s="194"/>
      <c r="M37" s="194"/>
      <c r="N37" s="194"/>
      <c r="O37" s="195"/>
      <c r="P37" s="195"/>
      <c r="Q37" s="195"/>
      <c r="R37" s="195"/>
      <c r="S37" s="195"/>
      <c r="T37" s="195"/>
      <c r="U37" s="195"/>
      <c r="V37" s="195"/>
      <c r="W37" s="195"/>
      <c r="X37" s="195"/>
      <c r="AG37" s="164"/>
    </row>
    <row r="38" spans="1:33" x14ac:dyDescent="0.25">
      <c r="A38" s="173">
        <v>270</v>
      </c>
      <c r="B38" s="176" t="s">
        <v>738</v>
      </c>
      <c r="C38" s="163"/>
      <c r="D38" s="194"/>
      <c r="E38" s="194"/>
      <c r="F38" s="194"/>
      <c r="G38" s="194"/>
      <c r="H38" s="194"/>
      <c r="I38" s="194"/>
      <c r="J38" s="194"/>
      <c r="K38" s="194"/>
      <c r="L38" s="194"/>
      <c r="M38" s="194"/>
      <c r="N38" s="194"/>
      <c r="O38" s="195"/>
      <c r="P38" s="195"/>
      <c r="Q38" s="195"/>
      <c r="R38" s="195"/>
      <c r="S38" s="195"/>
      <c r="T38" s="195"/>
      <c r="U38" s="195"/>
      <c r="V38" s="195"/>
      <c r="W38" s="195"/>
      <c r="X38" s="195"/>
      <c r="AG38" s="164"/>
    </row>
    <row r="39" spans="1:33" x14ac:dyDescent="0.25">
      <c r="A39" s="173">
        <v>271</v>
      </c>
      <c r="B39" s="176" t="s">
        <v>739</v>
      </c>
      <c r="C39" s="163"/>
      <c r="D39" s="194"/>
      <c r="E39" s="194"/>
      <c r="F39" s="194"/>
      <c r="G39" s="194"/>
      <c r="H39" s="194"/>
      <c r="I39" s="194"/>
      <c r="J39" s="194"/>
      <c r="K39" s="194"/>
      <c r="L39" s="194"/>
      <c r="M39" s="194"/>
      <c r="N39" s="194"/>
      <c r="O39" s="195"/>
      <c r="P39" s="195"/>
      <c r="Q39" s="195"/>
      <c r="R39" s="195"/>
      <c r="S39" s="195"/>
      <c r="T39" s="195"/>
      <c r="U39" s="195"/>
      <c r="V39" s="195"/>
      <c r="W39" s="195"/>
      <c r="X39" s="195"/>
      <c r="AG39" s="164"/>
    </row>
    <row r="40" spans="1:33" x14ac:dyDescent="0.25">
      <c r="A40" s="173">
        <v>272</v>
      </c>
      <c r="B40" s="176" t="s">
        <v>740</v>
      </c>
      <c r="C40" s="163"/>
      <c r="D40" s="194"/>
      <c r="E40" s="194"/>
      <c r="F40" s="194"/>
      <c r="G40" s="194"/>
      <c r="H40" s="194"/>
      <c r="I40" s="194"/>
      <c r="J40" s="194"/>
      <c r="K40" s="194"/>
      <c r="L40" s="194"/>
      <c r="M40" s="194"/>
      <c r="N40" s="194"/>
      <c r="O40" s="195"/>
      <c r="P40" s="195"/>
      <c r="Q40" s="195"/>
      <c r="R40" s="195"/>
      <c r="S40" s="195"/>
      <c r="T40" s="195"/>
      <c r="U40" s="195"/>
      <c r="V40" s="195"/>
      <c r="W40" s="195"/>
      <c r="X40" s="195"/>
      <c r="AG40" s="164"/>
    </row>
    <row r="41" spans="1:33" x14ac:dyDescent="0.25">
      <c r="A41" s="173">
        <v>273</v>
      </c>
      <c r="B41" s="176" t="s">
        <v>741</v>
      </c>
      <c r="C41" s="163"/>
      <c r="D41" s="194"/>
      <c r="E41" s="194"/>
      <c r="F41" s="194"/>
      <c r="G41" s="194"/>
      <c r="H41" s="194"/>
      <c r="I41" s="194"/>
      <c r="J41" s="194"/>
      <c r="K41" s="194"/>
      <c r="L41" s="194"/>
      <c r="M41" s="194"/>
      <c r="N41" s="194"/>
      <c r="O41" s="195"/>
      <c r="P41" s="195"/>
      <c r="Q41" s="195"/>
      <c r="R41" s="195"/>
      <c r="S41" s="195"/>
      <c r="T41" s="195"/>
      <c r="U41" s="195"/>
      <c r="V41" s="195"/>
      <c r="W41" s="195"/>
      <c r="X41" s="195"/>
      <c r="AG41" s="164"/>
    </row>
    <row r="42" spans="1:33" x14ac:dyDescent="0.25">
      <c r="A42" s="173">
        <v>274</v>
      </c>
      <c r="B42" s="176" t="s">
        <v>742</v>
      </c>
      <c r="C42" s="163"/>
      <c r="D42" s="194"/>
      <c r="E42" s="194"/>
      <c r="F42" s="194"/>
      <c r="G42" s="194"/>
      <c r="H42" s="194"/>
      <c r="I42" s="194"/>
      <c r="J42" s="194"/>
      <c r="K42" s="194"/>
      <c r="L42" s="194"/>
      <c r="M42" s="194"/>
      <c r="N42" s="194"/>
      <c r="O42" s="195"/>
      <c r="P42" s="195"/>
      <c r="Q42" s="195"/>
      <c r="R42" s="195"/>
      <c r="S42" s="195"/>
      <c r="T42" s="195"/>
      <c r="U42" s="195"/>
      <c r="V42" s="195"/>
      <c r="W42" s="195"/>
      <c r="X42" s="195"/>
      <c r="AG42" s="164"/>
    </row>
    <row r="43" spans="1:33" x14ac:dyDescent="0.25">
      <c r="A43" s="173">
        <v>290</v>
      </c>
      <c r="B43" s="176" t="s">
        <v>743</v>
      </c>
      <c r="C43" s="163"/>
      <c r="D43" s="194"/>
      <c r="E43" s="194"/>
      <c r="F43" s="194"/>
      <c r="G43" s="194"/>
      <c r="H43" s="194"/>
      <c r="I43" s="194"/>
      <c r="J43" s="194"/>
      <c r="K43" s="194"/>
      <c r="L43" s="194"/>
      <c r="M43" s="194"/>
      <c r="N43" s="194"/>
      <c r="O43" s="195"/>
      <c r="P43" s="195"/>
      <c r="Q43" s="195"/>
      <c r="R43" s="195"/>
      <c r="S43" s="195"/>
      <c r="T43" s="195"/>
      <c r="U43" s="195"/>
      <c r="V43" s="195"/>
      <c r="W43" s="195"/>
      <c r="X43" s="195"/>
      <c r="AG43" s="164"/>
    </row>
    <row r="44" spans="1:33" x14ac:dyDescent="0.25">
      <c r="A44" s="173">
        <v>301</v>
      </c>
      <c r="B44" s="176" t="s">
        <v>744</v>
      </c>
      <c r="C44" s="163"/>
      <c r="D44" s="194"/>
      <c r="E44" s="194"/>
      <c r="F44" s="194"/>
      <c r="G44" s="194"/>
      <c r="H44" s="194"/>
      <c r="I44" s="194"/>
      <c r="J44" s="194"/>
      <c r="K44" s="194"/>
      <c r="L44" s="194"/>
      <c r="M44" s="194"/>
      <c r="N44" s="194"/>
      <c r="O44" s="195"/>
      <c r="P44" s="195"/>
      <c r="Q44" s="195"/>
      <c r="R44" s="195"/>
      <c r="S44" s="195"/>
      <c r="T44" s="195"/>
      <c r="U44" s="195"/>
      <c r="V44" s="195"/>
      <c r="W44" s="195"/>
      <c r="X44" s="195"/>
      <c r="AG44" s="164"/>
    </row>
    <row r="45" spans="1:33" x14ac:dyDescent="0.25">
      <c r="A45" s="173">
        <v>305</v>
      </c>
      <c r="B45" s="176" t="s">
        <v>745</v>
      </c>
      <c r="C45" s="163"/>
      <c r="D45" s="194"/>
      <c r="E45" s="194"/>
      <c r="F45" s="194"/>
      <c r="G45" s="194"/>
      <c r="H45" s="194"/>
      <c r="I45" s="194"/>
      <c r="J45" s="194"/>
      <c r="K45" s="194"/>
      <c r="L45" s="194"/>
      <c r="M45" s="194"/>
      <c r="N45" s="194"/>
      <c r="O45" s="195"/>
      <c r="P45" s="195"/>
      <c r="Q45" s="195"/>
      <c r="R45" s="195"/>
      <c r="S45" s="195"/>
      <c r="T45" s="195"/>
      <c r="U45" s="195"/>
      <c r="V45" s="195"/>
      <c r="W45" s="195"/>
      <c r="X45" s="195"/>
      <c r="AG45" s="164"/>
    </row>
    <row r="46" spans="1:33" x14ac:dyDescent="0.25">
      <c r="A46" s="173">
        <v>309</v>
      </c>
      <c r="B46" s="176" t="s">
        <v>746</v>
      </c>
      <c r="C46" s="163"/>
      <c r="D46" s="194"/>
      <c r="E46" s="194"/>
      <c r="F46" s="194"/>
      <c r="G46" s="194"/>
      <c r="H46" s="194"/>
      <c r="I46" s="194"/>
      <c r="J46" s="194"/>
      <c r="K46" s="194"/>
      <c r="L46" s="194"/>
      <c r="M46" s="194"/>
      <c r="N46" s="194"/>
      <c r="O46" s="195"/>
      <c r="P46" s="195"/>
      <c r="Q46" s="195"/>
      <c r="R46" s="195"/>
      <c r="S46" s="195"/>
      <c r="T46" s="195"/>
      <c r="U46" s="195"/>
      <c r="V46" s="195"/>
      <c r="W46" s="195"/>
      <c r="X46" s="195"/>
      <c r="AG46" s="164"/>
    </row>
    <row r="47" spans="1:33" x14ac:dyDescent="0.25">
      <c r="A47" s="173">
        <v>312</v>
      </c>
      <c r="B47" s="176" t="s">
        <v>747</v>
      </c>
      <c r="C47" s="163"/>
      <c r="D47" s="194"/>
      <c r="E47" s="194"/>
      <c r="F47" s="194"/>
      <c r="G47" s="194"/>
      <c r="H47" s="194"/>
      <c r="I47" s="194"/>
      <c r="J47" s="194"/>
      <c r="K47" s="194"/>
      <c r="L47" s="194"/>
      <c r="M47" s="194"/>
      <c r="N47" s="194"/>
      <c r="O47" s="195"/>
      <c r="P47" s="195"/>
      <c r="Q47" s="195"/>
      <c r="R47" s="195"/>
      <c r="S47" s="195"/>
      <c r="T47" s="195"/>
      <c r="U47" s="195"/>
      <c r="V47" s="195"/>
      <c r="W47" s="195"/>
      <c r="X47" s="195"/>
      <c r="AG47" s="164"/>
    </row>
    <row r="48" spans="1:33" x14ac:dyDescent="0.25">
      <c r="A48" s="173">
        <v>315</v>
      </c>
      <c r="B48" s="176" t="s">
        <v>748</v>
      </c>
      <c r="C48" s="163"/>
      <c r="D48" s="194"/>
      <c r="E48" s="194"/>
      <c r="F48" s="194"/>
      <c r="G48" s="194"/>
      <c r="H48" s="194"/>
      <c r="I48" s="194"/>
      <c r="J48" s="194"/>
      <c r="K48" s="194"/>
      <c r="L48" s="194"/>
      <c r="M48" s="194"/>
      <c r="N48" s="194"/>
      <c r="O48" s="195"/>
      <c r="P48" s="195"/>
      <c r="Q48" s="195"/>
      <c r="R48" s="195"/>
      <c r="S48" s="195"/>
      <c r="T48" s="195"/>
      <c r="U48" s="195"/>
      <c r="V48" s="195"/>
      <c r="W48" s="195"/>
      <c r="X48" s="195"/>
      <c r="AG48" s="164"/>
    </row>
    <row r="49" spans="1:33" x14ac:dyDescent="0.25">
      <c r="A49" s="173">
        <v>316</v>
      </c>
      <c r="B49" s="176" t="s">
        <v>749</v>
      </c>
      <c r="C49" s="163"/>
      <c r="D49" s="194"/>
      <c r="E49" s="194"/>
      <c r="F49" s="194"/>
      <c r="G49" s="194"/>
      <c r="H49" s="194"/>
      <c r="I49" s="194"/>
      <c r="J49" s="194"/>
      <c r="K49" s="194"/>
      <c r="L49" s="194"/>
      <c r="M49" s="194"/>
      <c r="N49" s="194"/>
      <c r="O49" s="195"/>
      <c r="P49" s="195"/>
      <c r="Q49" s="195"/>
      <c r="R49" s="195"/>
      <c r="S49" s="195"/>
      <c r="T49" s="195"/>
      <c r="U49" s="195"/>
      <c r="V49" s="195"/>
      <c r="W49" s="195"/>
      <c r="X49" s="195"/>
      <c r="AG49" s="164"/>
    </row>
    <row r="50" spans="1:33" x14ac:dyDescent="0.25">
      <c r="A50" s="173">
        <v>317</v>
      </c>
      <c r="B50" s="176" t="s">
        <v>750</v>
      </c>
      <c r="C50" s="163"/>
      <c r="D50" s="194"/>
      <c r="E50" s="194"/>
      <c r="F50" s="194"/>
      <c r="G50" s="194"/>
      <c r="H50" s="194"/>
      <c r="I50" s="194"/>
      <c r="J50" s="194"/>
      <c r="K50" s="194"/>
      <c r="L50" s="194"/>
      <c r="M50" s="194"/>
      <c r="N50" s="194"/>
      <c r="O50" s="195"/>
      <c r="P50" s="195"/>
      <c r="Q50" s="195"/>
      <c r="R50" s="195"/>
      <c r="S50" s="195"/>
      <c r="T50" s="195"/>
      <c r="U50" s="195"/>
      <c r="V50" s="195"/>
      <c r="W50" s="195"/>
      <c r="X50" s="195"/>
      <c r="AG50" s="164"/>
    </row>
    <row r="51" spans="1:33" x14ac:dyDescent="0.25">
      <c r="A51" s="173">
        <v>318</v>
      </c>
      <c r="B51" s="176" t="s">
        <v>751</v>
      </c>
      <c r="C51" s="163"/>
      <c r="D51" s="194"/>
      <c r="E51" s="194"/>
      <c r="F51" s="194"/>
      <c r="G51" s="194"/>
      <c r="H51" s="194"/>
      <c r="I51" s="194"/>
      <c r="J51" s="194"/>
      <c r="K51" s="194"/>
      <c r="L51" s="194"/>
      <c r="M51" s="194"/>
      <c r="N51" s="194"/>
      <c r="O51" s="195"/>
      <c r="P51" s="195"/>
      <c r="Q51" s="195"/>
      <c r="R51" s="195"/>
      <c r="S51" s="195"/>
      <c r="T51" s="195"/>
      <c r="U51" s="195"/>
      <c r="V51" s="195"/>
      <c r="W51" s="195"/>
      <c r="X51" s="195"/>
      <c r="AG51" s="164"/>
    </row>
    <row r="52" spans="1:33" x14ac:dyDescent="0.25">
      <c r="A52" s="173">
        <v>319</v>
      </c>
      <c r="B52" s="176" t="s">
        <v>752</v>
      </c>
      <c r="C52" s="163"/>
      <c r="D52" s="194"/>
      <c r="E52" s="194"/>
      <c r="F52" s="194"/>
      <c r="G52" s="194"/>
      <c r="H52" s="194"/>
      <c r="I52" s="194"/>
      <c r="J52" s="194"/>
      <c r="K52" s="194"/>
      <c r="L52" s="194"/>
      <c r="M52" s="194"/>
      <c r="N52" s="194"/>
      <c r="O52" s="195"/>
      <c r="P52" s="195"/>
      <c r="Q52" s="195"/>
      <c r="R52" s="195"/>
      <c r="S52" s="195"/>
      <c r="T52" s="195"/>
      <c r="U52" s="195"/>
      <c r="V52" s="195"/>
      <c r="W52" s="195"/>
      <c r="X52" s="195"/>
      <c r="AG52" s="164"/>
    </row>
    <row r="53" spans="1:33" x14ac:dyDescent="0.25">
      <c r="A53" s="173">
        <v>320</v>
      </c>
      <c r="B53" s="176" t="s">
        <v>753</v>
      </c>
      <c r="C53" s="163"/>
      <c r="D53" s="194"/>
      <c r="E53" s="194"/>
      <c r="F53" s="194"/>
      <c r="G53" s="194"/>
      <c r="H53" s="194"/>
      <c r="I53" s="194"/>
      <c r="J53" s="194"/>
      <c r="K53" s="194"/>
      <c r="L53" s="194"/>
      <c r="M53" s="194"/>
      <c r="N53" s="194"/>
      <c r="O53" s="195"/>
      <c r="P53" s="195"/>
      <c r="Q53" s="195"/>
      <c r="R53" s="195"/>
      <c r="S53" s="195"/>
      <c r="T53" s="195"/>
      <c r="U53" s="195"/>
      <c r="V53" s="195"/>
      <c r="W53" s="195"/>
      <c r="X53" s="195"/>
      <c r="AG53" s="164"/>
    </row>
    <row r="54" spans="1:33" x14ac:dyDescent="0.25">
      <c r="A54" s="173">
        <v>321</v>
      </c>
      <c r="B54" s="176" t="s">
        <v>754</v>
      </c>
      <c r="C54" s="163"/>
      <c r="D54" s="194"/>
      <c r="E54" s="194"/>
      <c r="F54" s="194"/>
      <c r="G54" s="194"/>
      <c r="H54" s="194"/>
      <c r="I54" s="194"/>
      <c r="J54" s="194"/>
      <c r="K54" s="194"/>
      <c r="L54" s="194"/>
      <c r="M54" s="194"/>
      <c r="N54" s="194"/>
      <c r="O54" s="195"/>
      <c r="P54" s="195"/>
      <c r="Q54" s="195"/>
      <c r="R54" s="195"/>
      <c r="S54" s="195"/>
      <c r="T54" s="195"/>
      <c r="U54" s="195"/>
      <c r="V54" s="195"/>
      <c r="W54" s="195"/>
      <c r="X54" s="195"/>
      <c r="AG54" s="164"/>
    </row>
    <row r="55" spans="1:33" x14ac:dyDescent="0.25">
      <c r="A55" s="173">
        <v>322</v>
      </c>
      <c r="B55" s="176" t="s">
        <v>755</v>
      </c>
      <c r="C55" s="163"/>
      <c r="D55" s="194"/>
      <c r="E55" s="194"/>
      <c r="F55" s="194"/>
      <c r="G55" s="194"/>
      <c r="H55" s="194"/>
      <c r="I55" s="194"/>
      <c r="J55" s="194"/>
      <c r="K55" s="194"/>
      <c r="L55" s="194"/>
      <c r="M55" s="194"/>
      <c r="N55" s="194"/>
      <c r="O55" s="195"/>
      <c r="P55" s="195"/>
      <c r="Q55" s="195"/>
      <c r="R55" s="195"/>
      <c r="S55" s="195"/>
      <c r="T55" s="195"/>
      <c r="U55" s="195"/>
      <c r="V55" s="195"/>
      <c r="W55" s="195"/>
      <c r="X55" s="195"/>
      <c r="AG55" s="164"/>
    </row>
    <row r="56" spans="1:33" x14ac:dyDescent="0.25">
      <c r="A56" s="173">
        <v>323</v>
      </c>
      <c r="B56" s="176" t="s">
        <v>756</v>
      </c>
      <c r="C56" s="163"/>
      <c r="D56" s="194"/>
      <c r="E56" s="194"/>
      <c r="F56" s="194"/>
      <c r="G56" s="194"/>
      <c r="H56" s="194"/>
      <c r="I56" s="194"/>
      <c r="J56" s="194"/>
      <c r="K56" s="194"/>
      <c r="L56" s="194"/>
      <c r="M56" s="194"/>
      <c r="N56" s="194"/>
      <c r="O56" s="195"/>
      <c r="P56" s="195"/>
      <c r="Q56" s="195"/>
      <c r="R56" s="195"/>
      <c r="S56" s="195"/>
      <c r="T56" s="195"/>
      <c r="U56" s="195"/>
      <c r="V56" s="195"/>
      <c r="W56" s="195"/>
      <c r="X56" s="195"/>
      <c r="AG56" s="164"/>
    </row>
    <row r="57" spans="1:33" x14ac:dyDescent="0.25">
      <c r="A57" s="173">
        <v>324</v>
      </c>
      <c r="B57" s="176" t="s">
        <v>757</v>
      </c>
      <c r="C57" s="163"/>
      <c r="D57" s="194"/>
      <c r="E57" s="194"/>
      <c r="F57" s="194"/>
      <c r="G57" s="194"/>
      <c r="H57" s="194"/>
      <c r="I57" s="194"/>
      <c r="J57" s="194"/>
      <c r="K57" s="194"/>
      <c r="L57" s="194"/>
      <c r="M57" s="194"/>
      <c r="N57" s="194"/>
      <c r="O57" s="195"/>
      <c r="P57" s="195"/>
      <c r="Q57" s="195"/>
      <c r="R57" s="195"/>
      <c r="S57" s="195"/>
      <c r="T57" s="195"/>
      <c r="U57" s="195"/>
      <c r="V57" s="195"/>
      <c r="W57" s="195"/>
      <c r="X57" s="195"/>
      <c r="AG57" s="164"/>
    </row>
    <row r="58" spans="1:33" x14ac:dyDescent="0.25">
      <c r="A58" s="173">
        <v>325</v>
      </c>
      <c r="B58" s="176" t="s">
        <v>758</v>
      </c>
      <c r="C58" s="163"/>
      <c r="D58" s="194"/>
      <c r="E58" s="194"/>
      <c r="F58" s="194"/>
      <c r="G58" s="194"/>
      <c r="H58" s="194"/>
      <c r="I58" s="194"/>
      <c r="J58" s="194"/>
      <c r="K58" s="194"/>
      <c r="L58" s="194"/>
      <c r="M58" s="194"/>
      <c r="N58" s="194"/>
      <c r="O58" s="195"/>
      <c r="P58" s="195"/>
      <c r="Q58" s="195"/>
      <c r="R58" s="195"/>
      <c r="S58" s="195"/>
      <c r="T58" s="195"/>
      <c r="U58" s="195"/>
      <c r="V58" s="195"/>
      <c r="W58" s="195"/>
      <c r="X58" s="195"/>
      <c r="AG58" s="164"/>
    </row>
    <row r="59" spans="1:33" x14ac:dyDescent="0.25">
      <c r="A59" s="173">
        <v>330</v>
      </c>
      <c r="B59" s="176" t="s">
        <v>759</v>
      </c>
      <c r="C59" s="163"/>
      <c r="D59" s="194"/>
      <c r="E59" s="194"/>
      <c r="F59" s="194"/>
      <c r="G59" s="194"/>
      <c r="H59" s="194"/>
      <c r="I59" s="194"/>
      <c r="J59" s="194"/>
      <c r="K59" s="194"/>
      <c r="L59" s="194"/>
      <c r="M59" s="194"/>
      <c r="N59" s="194"/>
      <c r="O59" s="195"/>
      <c r="P59" s="195"/>
      <c r="Q59" s="195"/>
      <c r="R59" s="195"/>
      <c r="S59" s="195"/>
      <c r="T59" s="195"/>
      <c r="U59" s="195"/>
      <c r="V59" s="195"/>
      <c r="W59" s="195"/>
      <c r="X59" s="195"/>
      <c r="AG59" s="164"/>
    </row>
    <row r="60" spans="1:33" x14ac:dyDescent="0.25">
      <c r="A60" s="173">
        <v>332</v>
      </c>
      <c r="B60" s="176" t="s">
        <v>760</v>
      </c>
      <c r="C60" s="163"/>
      <c r="D60" s="194"/>
      <c r="E60" s="194"/>
      <c r="F60" s="194"/>
      <c r="G60" s="194"/>
      <c r="H60" s="194"/>
      <c r="I60" s="194"/>
      <c r="J60" s="194"/>
      <c r="K60" s="194"/>
      <c r="L60" s="194"/>
      <c r="M60" s="194"/>
      <c r="N60" s="194"/>
      <c r="O60" s="195"/>
      <c r="P60" s="195"/>
      <c r="Q60" s="195"/>
      <c r="R60" s="195"/>
      <c r="S60" s="195"/>
      <c r="T60" s="195"/>
      <c r="U60" s="195"/>
      <c r="V60" s="195"/>
      <c r="W60" s="195"/>
      <c r="X60" s="195"/>
      <c r="AG60" s="164"/>
    </row>
    <row r="61" spans="1:33" x14ac:dyDescent="0.25">
      <c r="A61" s="173">
        <v>333</v>
      </c>
      <c r="B61" s="176" t="s">
        <v>761</v>
      </c>
      <c r="C61" s="163"/>
      <c r="D61" s="194"/>
      <c r="E61" s="194"/>
      <c r="F61" s="194"/>
      <c r="G61" s="194"/>
      <c r="H61" s="194"/>
      <c r="I61" s="194"/>
      <c r="J61" s="194"/>
      <c r="K61" s="194"/>
      <c r="L61" s="194"/>
      <c r="M61" s="194"/>
      <c r="N61" s="194"/>
      <c r="O61" s="195"/>
      <c r="P61" s="195"/>
      <c r="Q61" s="195"/>
      <c r="R61" s="195"/>
      <c r="S61" s="195"/>
      <c r="T61" s="195"/>
      <c r="U61" s="195"/>
      <c r="V61" s="195"/>
      <c r="W61" s="195"/>
      <c r="X61" s="195"/>
      <c r="AG61" s="164"/>
    </row>
    <row r="62" spans="1:33" x14ac:dyDescent="0.25">
      <c r="A62" s="173">
        <v>334</v>
      </c>
      <c r="B62" s="176" t="s">
        <v>762</v>
      </c>
      <c r="C62" s="163"/>
      <c r="D62" s="194"/>
      <c r="E62" s="194"/>
      <c r="F62" s="194"/>
      <c r="G62" s="194"/>
      <c r="H62" s="194"/>
      <c r="I62" s="194"/>
      <c r="J62" s="194"/>
      <c r="K62" s="194"/>
      <c r="L62" s="194"/>
      <c r="M62" s="194"/>
      <c r="N62" s="194"/>
      <c r="O62" s="195"/>
      <c r="P62" s="195"/>
      <c r="Q62" s="195"/>
      <c r="R62" s="195"/>
      <c r="S62" s="195"/>
      <c r="T62" s="195"/>
      <c r="U62" s="195"/>
      <c r="V62" s="195"/>
      <c r="W62" s="195"/>
      <c r="X62" s="195"/>
      <c r="AG62" s="164"/>
    </row>
    <row r="63" spans="1:33" x14ac:dyDescent="0.25">
      <c r="A63" s="173">
        <v>335</v>
      </c>
      <c r="B63" s="176" t="s">
        <v>763</v>
      </c>
      <c r="C63" s="163"/>
      <c r="D63" s="194"/>
      <c r="E63" s="194"/>
      <c r="F63" s="194"/>
      <c r="G63" s="194"/>
      <c r="H63" s="194"/>
      <c r="I63" s="194"/>
      <c r="J63" s="194"/>
      <c r="K63" s="194"/>
      <c r="L63" s="194"/>
      <c r="M63" s="194"/>
      <c r="N63" s="194"/>
      <c r="O63" s="195"/>
      <c r="P63" s="195"/>
      <c r="Q63" s="195"/>
      <c r="R63" s="195"/>
      <c r="S63" s="195"/>
      <c r="T63" s="195"/>
      <c r="U63" s="195"/>
      <c r="V63" s="195"/>
      <c r="W63" s="195"/>
      <c r="X63" s="195"/>
      <c r="AG63" s="164"/>
    </row>
    <row r="64" spans="1:33" x14ac:dyDescent="0.25">
      <c r="A64" s="173">
        <v>337</v>
      </c>
      <c r="B64" s="176" t="s">
        <v>764</v>
      </c>
      <c r="C64" s="163"/>
      <c r="D64" s="194"/>
      <c r="E64" s="194"/>
      <c r="F64" s="194"/>
      <c r="G64" s="194"/>
      <c r="H64" s="194"/>
      <c r="I64" s="194"/>
      <c r="J64" s="194"/>
      <c r="K64" s="194"/>
      <c r="L64" s="194"/>
      <c r="M64" s="194"/>
      <c r="N64" s="194"/>
      <c r="O64" s="195"/>
      <c r="P64" s="195"/>
      <c r="Q64" s="195"/>
      <c r="R64" s="195"/>
      <c r="S64" s="195"/>
      <c r="T64" s="195"/>
      <c r="U64" s="195"/>
      <c r="V64" s="195"/>
      <c r="W64" s="195"/>
      <c r="X64" s="195"/>
      <c r="AG64" s="164"/>
    </row>
    <row r="65" spans="1:33" x14ac:dyDescent="0.25">
      <c r="A65" s="173">
        <v>339</v>
      </c>
      <c r="B65" s="176" t="s">
        <v>765</v>
      </c>
      <c r="C65" s="163"/>
      <c r="D65" s="194"/>
      <c r="E65" s="194"/>
      <c r="F65" s="194"/>
      <c r="G65" s="194"/>
      <c r="H65" s="194"/>
      <c r="I65" s="194"/>
      <c r="J65" s="194"/>
      <c r="K65" s="194"/>
      <c r="L65" s="194"/>
      <c r="M65" s="194"/>
      <c r="N65" s="194"/>
      <c r="O65" s="195"/>
      <c r="P65" s="195"/>
      <c r="Q65" s="195"/>
      <c r="R65" s="195"/>
      <c r="S65" s="195"/>
      <c r="T65" s="195"/>
      <c r="U65" s="195"/>
      <c r="V65" s="195"/>
      <c r="W65" s="195"/>
      <c r="X65" s="195"/>
      <c r="AG65" s="164"/>
    </row>
    <row r="66" spans="1:33" x14ac:dyDescent="0.25">
      <c r="A66" s="173">
        <v>342</v>
      </c>
      <c r="B66" s="176" t="s">
        <v>766</v>
      </c>
      <c r="C66" s="163"/>
      <c r="D66" s="194"/>
      <c r="E66" s="194"/>
      <c r="F66" s="194"/>
      <c r="G66" s="194"/>
      <c r="H66" s="194"/>
      <c r="I66" s="194"/>
      <c r="J66" s="194"/>
      <c r="K66" s="194"/>
      <c r="L66" s="194"/>
      <c r="M66" s="194"/>
      <c r="N66" s="194"/>
      <c r="O66" s="195"/>
      <c r="P66" s="195"/>
      <c r="Q66" s="195"/>
      <c r="R66" s="195"/>
      <c r="S66" s="195"/>
      <c r="T66" s="195"/>
      <c r="U66" s="195"/>
      <c r="V66" s="195"/>
      <c r="W66" s="195"/>
      <c r="X66" s="195"/>
      <c r="AG66" s="164"/>
    </row>
    <row r="67" spans="1:33" x14ac:dyDescent="0.25">
      <c r="A67" s="173">
        <v>343</v>
      </c>
      <c r="B67" s="176" t="s">
        <v>767</v>
      </c>
      <c r="C67" s="163"/>
      <c r="D67" s="194"/>
      <c r="E67" s="194"/>
      <c r="F67" s="194"/>
      <c r="G67" s="194"/>
      <c r="H67" s="194"/>
      <c r="I67" s="194"/>
      <c r="J67" s="194"/>
      <c r="K67" s="194"/>
      <c r="L67" s="194"/>
      <c r="M67" s="194"/>
      <c r="N67" s="194"/>
      <c r="O67" s="195"/>
      <c r="P67" s="195"/>
      <c r="Q67" s="195"/>
      <c r="R67" s="195"/>
      <c r="S67" s="195"/>
      <c r="T67" s="195"/>
      <c r="U67" s="195"/>
      <c r="V67" s="195"/>
      <c r="W67" s="195"/>
      <c r="X67" s="195"/>
      <c r="AG67" s="164"/>
    </row>
    <row r="68" spans="1:33" x14ac:dyDescent="0.25">
      <c r="A68" s="173">
        <v>344</v>
      </c>
      <c r="B68" s="176" t="s">
        <v>768</v>
      </c>
      <c r="C68" s="163"/>
      <c r="D68" s="194"/>
      <c r="E68" s="194"/>
      <c r="F68" s="194"/>
      <c r="G68" s="194"/>
      <c r="H68" s="194"/>
      <c r="I68" s="194"/>
      <c r="J68" s="194"/>
      <c r="K68" s="194"/>
      <c r="L68" s="194"/>
      <c r="M68" s="194"/>
      <c r="N68" s="194"/>
      <c r="O68" s="195"/>
      <c r="P68" s="195"/>
      <c r="Q68" s="195"/>
      <c r="R68" s="195"/>
      <c r="S68" s="195"/>
      <c r="T68" s="195"/>
      <c r="U68" s="195"/>
      <c r="V68" s="195"/>
      <c r="W68" s="195"/>
      <c r="X68" s="195"/>
      <c r="AG68" s="164"/>
    </row>
    <row r="69" spans="1:33" x14ac:dyDescent="0.25">
      <c r="A69" s="173">
        <v>347</v>
      </c>
      <c r="B69" s="176" t="s">
        <v>769</v>
      </c>
      <c r="C69" s="163"/>
      <c r="D69" s="194"/>
      <c r="E69" s="194"/>
      <c r="F69" s="194"/>
      <c r="G69" s="194"/>
      <c r="H69" s="194"/>
      <c r="I69" s="194"/>
      <c r="J69" s="194"/>
      <c r="K69" s="194"/>
      <c r="L69" s="194"/>
      <c r="M69" s="194"/>
      <c r="N69" s="194"/>
      <c r="O69" s="195"/>
      <c r="P69" s="195"/>
      <c r="Q69" s="195"/>
      <c r="R69" s="195"/>
      <c r="S69" s="195"/>
      <c r="T69" s="195"/>
      <c r="U69" s="195"/>
      <c r="V69" s="195"/>
      <c r="W69" s="195"/>
      <c r="X69" s="195"/>
      <c r="AG69" s="164"/>
    </row>
    <row r="70" spans="1:33" x14ac:dyDescent="0.25">
      <c r="A70" s="173">
        <v>350</v>
      </c>
      <c r="B70" s="176" t="s">
        <v>770</v>
      </c>
      <c r="C70" s="163"/>
      <c r="D70" s="194"/>
      <c r="E70" s="194"/>
      <c r="F70" s="194"/>
      <c r="G70" s="194"/>
      <c r="H70" s="194"/>
      <c r="I70" s="194"/>
      <c r="J70" s="194"/>
      <c r="K70" s="194"/>
      <c r="L70" s="194"/>
      <c r="M70" s="194"/>
      <c r="N70" s="194"/>
      <c r="O70" s="195"/>
      <c r="P70" s="195"/>
      <c r="Q70" s="195"/>
      <c r="R70" s="195"/>
      <c r="S70" s="195"/>
      <c r="T70" s="195"/>
      <c r="U70" s="195"/>
      <c r="V70" s="195"/>
      <c r="W70" s="195"/>
      <c r="X70" s="195"/>
      <c r="AG70" s="164"/>
    </row>
    <row r="71" spans="1:33" x14ac:dyDescent="0.25">
      <c r="A71" s="173">
        <v>390</v>
      </c>
      <c r="B71" s="176" t="s">
        <v>771</v>
      </c>
      <c r="C71" s="163"/>
      <c r="D71" s="194"/>
      <c r="E71" s="194"/>
      <c r="F71" s="194"/>
      <c r="G71" s="194"/>
      <c r="H71" s="194"/>
      <c r="I71" s="194"/>
      <c r="J71" s="194"/>
      <c r="K71" s="194"/>
      <c r="L71" s="194"/>
      <c r="M71" s="194"/>
      <c r="N71" s="194"/>
      <c r="O71" s="195"/>
      <c r="P71" s="195"/>
      <c r="Q71" s="195"/>
      <c r="R71" s="195"/>
      <c r="S71" s="195"/>
      <c r="T71" s="195"/>
      <c r="U71" s="195"/>
      <c r="V71" s="195"/>
      <c r="W71" s="195"/>
      <c r="X71" s="195"/>
      <c r="AG71" s="164"/>
    </row>
    <row r="72" spans="1:33" x14ac:dyDescent="0.25">
      <c r="A72" s="173">
        <v>400</v>
      </c>
      <c r="B72" s="176" t="s">
        <v>772</v>
      </c>
      <c r="C72" s="163"/>
      <c r="D72" s="194"/>
      <c r="E72" s="194"/>
      <c r="F72" s="194"/>
      <c r="G72" s="194"/>
      <c r="H72" s="194"/>
      <c r="I72" s="194"/>
      <c r="J72" s="194"/>
      <c r="K72" s="194"/>
      <c r="L72" s="194"/>
      <c r="M72" s="194"/>
      <c r="N72" s="194"/>
      <c r="O72" s="195"/>
      <c r="P72" s="195"/>
      <c r="Q72" s="195"/>
      <c r="R72" s="195"/>
      <c r="S72" s="195"/>
      <c r="T72" s="195"/>
      <c r="U72" s="195"/>
      <c r="V72" s="195"/>
      <c r="W72" s="195"/>
      <c r="X72" s="195"/>
      <c r="AG72" s="164"/>
    </row>
    <row r="73" spans="1:33" x14ac:dyDescent="0.25">
      <c r="A73" s="173">
        <v>501</v>
      </c>
      <c r="B73" s="176" t="s">
        <v>773</v>
      </c>
      <c r="C73" s="163"/>
      <c r="D73" s="194"/>
      <c r="E73" s="194"/>
      <c r="F73" s="194"/>
      <c r="G73" s="194"/>
      <c r="H73" s="194"/>
      <c r="I73" s="194"/>
      <c r="J73" s="194"/>
      <c r="K73" s="194"/>
      <c r="L73" s="194"/>
      <c r="M73" s="194"/>
      <c r="N73" s="194"/>
      <c r="O73" s="195"/>
      <c r="P73" s="195"/>
      <c r="Q73" s="195"/>
      <c r="R73" s="195"/>
      <c r="S73" s="195"/>
      <c r="T73" s="195"/>
      <c r="U73" s="195"/>
      <c r="V73" s="195"/>
      <c r="W73" s="195"/>
      <c r="X73" s="195"/>
      <c r="AG73" s="164"/>
    </row>
    <row r="74" spans="1:33" x14ac:dyDescent="0.25">
      <c r="A74" s="173">
        <v>502</v>
      </c>
      <c r="B74" s="176" t="s">
        <v>774</v>
      </c>
      <c r="C74" s="163"/>
      <c r="D74" s="194"/>
      <c r="E74" s="194"/>
      <c r="F74" s="194"/>
      <c r="G74" s="194"/>
      <c r="H74" s="194"/>
      <c r="I74" s="194"/>
      <c r="J74" s="194"/>
      <c r="K74" s="194"/>
      <c r="L74" s="194"/>
      <c r="M74" s="194"/>
      <c r="N74" s="194"/>
      <c r="O74" s="195"/>
      <c r="P74" s="195"/>
      <c r="Q74" s="195"/>
      <c r="R74" s="195"/>
      <c r="S74" s="195"/>
      <c r="T74" s="195"/>
      <c r="U74" s="195"/>
      <c r="V74" s="195"/>
      <c r="W74" s="195"/>
      <c r="X74" s="195"/>
      <c r="AG74" s="164"/>
    </row>
    <row r="75" spans="1:33" x14ac:dyDescent="0.25">
      <c r="A75" s="173">
        <v>505</v>
      </c>
      <c r="B75" s="176" t="s">
        <v>775</v>
      </c>
      <c r="C75" s="163"/>
      <c r="D75" s="194"/>
      <c r="E75" s="194"/>
      <c r="F75" s="194"/>
      <c r="G75" s="194"/>
      <c r="H75" s="194"/>
      <c r="I75" s="194"/>
      <c r="J75" s="194"/>
      <c r="K75" s="194"/>
      <c r="L75" s="194"/>
      <c r="M75" s="194"/>
      <c r="N75" s="194"/>
      <c r="O75" s="195"/>
      <c r="P75" s="195"/>
      <c r="Q75" s="195"/>
      <c r="R75" s="195"/>
      <c r="S75" s="195"/>
      <c r="T75" s="195"/>
      <c r="U75" s="195"/>
      <c r="V75" s="195"/>
      <c r="W75" s="195"/>
      <c r="X75" s="195"/>
      <c r="AG75" s="164"/>
    </row>
    <row r="76" spans="1:33" x14ac:dyDescent="0.25">
      <c r="A76" s="173">
        <v>506</v>
      </c>
      <c r="B76" s="176" t="s">
        <v>776</v>
      </c>
      <c r="C76" s="163"/>
      <c r="D76" s="194"/>
      <c r="E76" s="194"/>
      <c r="F76" s="194"/>
      <c r="G76" s="194"/>
      <c r="H76" s="194"/>
      <c r="I76" s="194"/>
      <c r="J76" s="194"/>
      <c r="K76" s="194"/>
      <c r="L76" s="194"/>
      <c r="M76" s="194"/>
      <c r="N76" s="194"/>
      <c r="O76" s="195"/>
      <c r="P76" s="195"/>
      <c r="Q76" s="195"/>
      <c r="R76" s="195"/>
      <c r="S76" s="195"/>
      <c r="T76" s="195"/>
      <c r="U76" s="195"/>
      <c r="V76" s="195"/>
      <c r="W76" s="195"/>
      <c r="X76" s="195"/>
      <c r="AG76" s="164"/>
    </row>
    <row r="77" spans="1:33" x14ac:dyDescent="0.25">
      <c r="A77" s="173">
        <v>509</v>
      </c>
      <c r="B77" s="176" t="s">
        <v>777</v>
      </c>
      <c r="C77" s="163"/>
      <c r="D77" s="194"/>
      <c r="E77" s="194"/>
      <c r="F77" s="194"/>
      <c r="G77" s="194"/>
      <c r="H77" s="194"/>
      <c r="I77" s="194"/>
      <c r="J77" s="194"/>
      <c r="K77" s="194"/>
      <c r="L77" s="194"/>
      <c r="M77" s="194"/>
      <c r="N77" s="194"/>
      <c r="O77" s="195"/>
      <c r="P77" s="195"/>
      <c r="Q77" s="195"/>
      <c r="R77" s="195"/>
      <c r="S77" s="195"/>
      <c r="T77" s="195"/>
      <c r="U77" s="195"/>
      <c r="V77" s="195"/>
      <c r="W77" s="195"/>
      <c r="X77" s="195"/>
      <c r="AG77" s="164"/>
    </row>
    <row r="78" spans="1:33" x14ac:dyDescent="0.25">
      <c r="A78" s="173">
        <v>510</v>
      </c>
      <c r="B78" s="176" t="s">
        <v>778</v>
      </c>
      <c r="C78" s="163"/>
      <c r="D78" s="194"/>
      <c r="E78" s="194"/>
      <c r="F78" s="194"/>
      <c r="G78" s="194"/>
      <c r="H78" s="194"/>
      <c r="I78" s="194"/>
      <c r="J78" s="194"/>
      <c r="K78" s="194"/>
      <c r="L78" s="194"/>
      <c r="M78" s="194"/>
      <c r="N78" s="194"/>
      <c r="O78" s="195"/>
      <c r="P78" s="195"/>
      <c r="Q78" s="195"/>
      <c r="R78" s="195"/>
      <c r="S78" s="195"/>
      <c r="T78" s="195"/>
      <c r="U78" s="195"/>
      <c r="V78" s="195"/>
      <c r="W78" s="195"/>
      <c r="X78" s="195"/>
      <c r="AG78" s="164"/>
    </row>
    <row r="79" spans="1:33" x14ac:dyDescent="0.25">
      <c r="A79" s="173">
        <v>511</v>
      </c>
      <c r="B79" s="176" t="s">
        <v>779</v>
      </c>
      <c r="C79" s="163"/>
      <c r="D79" s="194"/>
      <c r="E79" s="194"/>
      <c r="F79" s="194"/>
      <c r="G79" s="194"/>
      <c r="H79" s="194"/>
      <c r="I79" s="194"/>
      <c r="J79" s="194"/>
      <c r="K79" s="194"/>
      <c r="L79" s="194"/>
      <c r="M79" s="194"/>
      <c r="N79" s="194"/>
      <c r="O79" s="195"/>
      <c r="P79" s="195"/>
      <c r="Q79" s="195"/>
      <c r="R79" s="195"/>
      <c r="S79" s="195"/>
      <c r="T79" s="195"/>
      <c r="U79" s="195"/>
      <c r="V79" s="195"/>
      <c r="W79" s="195"/>
      <c r="X79" s="195"/>
      <c r="AG79" s="164"/>
    </row>
    <row r="80" spans="1:33" x14ac:dyDescent="0.25">
      <c r="A80" s="173">
        <v>513</v>
      </c>
      <c r="B80" s="176" t="s">
        <v>780</v>
      </c>
      <c r="C80" s="163"/>
      <c r="D80" s="194"/>
      <c r="E80" s="194"/>
      <c r="F80" s="194"/>
      <c r="G80" s="194"/>
      <c r="H80" s="194"/>
      <c r="I80" s="194"/>
      <c r="J80" s="194"/>
      <c r="K80" s="194"/>
      <c r="L80" s="194"/>
      <c r="M80" s="194"/>
      <c r="N80" s="194"/>
      <c r="O80" s="195"/>
      <c r="P80" s="195"/>
      <c r="Q80" s="195"/>
      <c r="R80" s="195"/>
      <c r="S80" s="195"/>
      <c r="T80" s="195"/>
      <c r="U80" s="195"/>
      <c r="V80" s="195"/>
      <c r="W80" s="195"/>
      <c r="X80" s="195"/>
      <c r="AG80" s="164"/>
    </row>
    <row r="81" spans="1:33" x14ac:dyDescent="0.25">
      <c r="A81" s="173">
        <v>514</v>
      </c>
      <c r="B81" s="176" t="s">
        <v>781</v>
      </c>
      <c r="C81" s="163"/>
      <c r="D81" s="194"/>
      <c r="E81" s="194"/>
      <c r="F81" s="194"/>
      <c r="G81" s="194"/>
      <c r="H81" s="194"/>
      <c r="I81" s="194"/>
      <c r="J81" s="194"/>
      <c r="K81" s="194"/>
      <c r="L81" s="194"/>
      <c r="M81" s="194"/>
      <c r="N81" s="194"/>
      <c r="O81" s="195"/>
      <c r="P81" s="195"/>
      <c r="Q81" s="195"/>
      <c r="R81" s="195"/>
      <c r="S81" s="195"/>
      <c r="T81" s="195"/>
      <c r="U81" s="195"/>
      <c r="V81" s="195"/>
      <c r="W81" s="195"/>
      <c r="X81" s="195"/>
      <c r="AG81" s="164"/>
    </row>
    <row r="82" spans="1:33" x14ac:dyDescent="0.25">
      <c r="A82" s="173">
        <v>515</v>
      </c>
      <c r="B82" s="176" t="s">
        <v>782</v>
      </c>
      <c r="C82" s="163"/>
      <c r="D82" s="194"/>
      <c r="E82" s="194"/>
      <c r="F82" s="194"/>
      <c r="G82" s="194"/>
      <c r="H82" s="194"/>
      <c r="I82" s="194"/>
      <c r="J82" s="194"/>
      <c r="K82" s="194"/>
      <c r="L82" s="194"/>
      <c r="M82" s="194"/>
      <c r="N82" s="194"/>
      <c r="O82" s="195"/>
      <c r="P82" s="195"/>
      <c r="Q82" s="195"/>
      <c r="R82" s="195"/>
      <c r="S82" s="195"/>
      <c r="T82" s="195"/>
      <c r="U82" s="195"/>
      <c r="V82" s="195"/>
      <c r="W82" s="195"/>
      <c r="X82" s="195"/>
      <c r="AG82" s="164"/>
    </row>
    <row r="83" spans="1:33" x14ac:dyDescent="0.25">
      <c r="A83" s="173">
        <v>516</v>
      </c>
      <c r="B83" s="176" t="s">
        <v>783</v>
      </c>
      <c r="C83" s="163"/>
      <c r="D83" s="194"/>
      <c r="E83" s="194"/>
      <c r="F83" s="194"/>
      <c r="G83" s="194"/>
      <c r="H83" s="194"/>
      <c r="I83" s="194"/>
      <c r="J83" s="194"/>
      <c r="K83" s="194"/>
      <c r="L83" s="194"/>
      <c r="M83" s="194"/>
      <c r="N83" s="194"/>
      <c r="O83" s="195"/>
      <c r="P83" s="195"/>
      <c r="Q83" s="195"/>
      <c r="R83" s="195"/>
      <c r="S83" s="195"/>
      <c r="T83" s="195"/>
      <c r="U83" s="195"/>
      <c r="V83" s="195"/>
      <c r="W83" s="195"/>
      <c r="X83" s="195"/>
      <c r="AG83" s="164"/>
    </row>
    <row r="84" spans="1:33" x14ac:dyDescent="0.25">
      <c r="A84" s="173">
        <v>518</v>
      </c>
      <c r="B84" s="176" t="s">
        <v>715</v>
      </c>
      <c r="C84" s="163"/>
      <c r="D84" s="194"/>
      <c r="E84" s="194"/>
      <c r="F84" s="194"/>
      <c r="G84" s="194"/>
      <c r="H84" s="194"/>
      <c r="I84" s="194"/>
      <c r="J84" s="194"/>
      <c r="K84" s="194"/>
      <c r="L84" s="194"/>
      <c r="M84" s="194"/>
      <c r="N84" s="194"/>
      <c r="O84" s="195"/>
      <c r="P84" s="195"/>
      <c r="Q84" s="195"/>
      <c r="R84" s="195"/>
      <c r="S84" s="195"/>
      <c r="T84" s="195"/>
      <c r="U84" s="195"/>
      <c r="V84" s="195"/>
      <c r="W84" s="195"/>
      <c r="X84" s="195"/>
      <c r="AG84" s="164"/>
    </row>
    <row r="85" spans="1:33" x14ac:dyDescent="0.25">
      <c r="A85" s="173">
        <v>520</v>
      </c>
      <c r="B85" s="176" t="s">
        <v>769</v>
      </c>
      <c r="C85" s="163"/>
      <c r="D85" s="194"/>
      <c r="E85" s="194"/>
      <c r="F85" s="194"/>
      <c r="G85" s="194"/>
      <c r="H85" s="194"/>
      <c r="I85" s="194"/>
      <c r="J85" s="194"/>
      <c r="K85" s="194"/>
      <c r="L85" s="194"/>
      <c r="M85" s="194"/>
      <c r="N85" s="194"/>
      <c r="O85" s="195"/>
      <c r="P85" s="195"/>
      <c r="Q85" s="195"/>
      <c r="R85" s="195"/>
      <c r="S85" s="195"/>
      <c r="T85" s="195"/>
      <c r="U85" s="195"/>
      <c r="V85" s="195"/>
      <c r="W85" s="195"/>
      <c r="X85" s="195"/>
      <c r="AG85" s="164"/>
    </row>
    <row r="86" spans="1:33" x14ac:dyDescent="0.25">
      <c r="A86" s="173">
        <v>521</v>
      </c>
      <c r="B86" s="176" t="s">
        <v>784</v>
      </c>
      <c r="C86" s="163"/>
      <c r="D86" s="194"/>
      <c r="E86" s="194"/>
      <c r="F86" s="194"/>
      <c r="G86" s="194"/>
      <c r="H86" s="194"/>
      <c r="I86" s="194"/>
      <c r="J86" s="194"/>
      <c r="K86" s="194"/>
      <c r="L86" s="194"/>
      <c r="M86" s="194"/>
      <c r="N86" s="194"/>
      <c r="O86" s="195"/>
      <c r="P86" s="195"/>
      <c r="Q86" s="195"/>
      <c r="R86" s="195"/>
      <c r="S86" s="195"/>
      <c r="T86" s="195"/>
      <c r="U86" s="195"/>
      <c r="V86" s="195"/>
      <c r="W86" s="195"/>
      <c r="X86" s="195"/>
      <c r="AG86" s="164"/>
    </row>
    <row r="87" spans="1:33" x14ac:dyDescent="0.25">
      <c r="A87" s="184">
        <v>590</v>
      </c>
      <c r="B87" s="185" t="s">
        <v>785</v>
      </c>
      <c r="C87" s="163"/>
      <c r="D87" s="194"/>
      <c r="E87" s="194"/>
      <c r="F87" s="194"/>
      <c r="G87" s="194"/>
      <c r="H87" s="194"/>
      <c r="I87" s="194"/>
      <c r="J87" s="194"/>
      <c r="K87" s="194"/>
      <c r="L87" s="194"/>
      <c r="M87" s="194"/>
      <c r="N87" s="194"/>
      <c r="O87" s="195"/>
      <c r="P87" s="195"/>
      <c r="Q87" s="195"/>
      <c r="R87" s="195"/>
      <c r="S87" s="195"/>
      <c r="T87" s="195"/>
      <c r="U87" s="195"/>
      <c r="V87" s="195"/>
      <c r="W87" s="195"/>
      <c r="X87" s="195"/>
      <c r="AG87" s="164"/>
    </row>
    <row r="88" spans="1:33" x14ac:dyDescent="0.25">
      <c r="A88" s="300" t="s">
        <v>294</v>
      </c>
      <c r="B88" s="300"/>
      <c r="C88" s="163"/>
      <c r="D88" s="179">
        <f t="shared" ref="D88:P88" si="0">SUM(D9:D87)</f>
        <v>0</v>
      </c>
      <c r="E88" s="179">
        <f t="shared" si="0"/>
        <v>0</v>
      </c>
      <c r="F88" s="179">
        <f t="shared" si="0"/>
        <v>0</v>
      </c>
      <c r="G88" s="179">
        <f t="shared" si="0"/>
        <v>0</v>
      </c>
      <c r="H88" s="179">
        <f t="shared" si="0"/>
        <v>0</v>
      </c>
      <c r="I88" s="179">
        <f t="shared" si="0"/>
        <v>0</v>
      </c>
      <c r="J88" s="179">
        <f t="shared" si="0"/>
        <v>0</v>
      </c>
      <c r="K88" s="179">
        <f t="shared" si="0"/>
        <v>0</v>
      </c>
      <c r="L88" s="179">
        <f t="shared" si="0"/>
        <v>0</v>
      </c>
      <c r="M88" s="179">
        <f t="shared" si="0"/>
        <v>0</v>
      </c>
      <c r="N88" s="179">
        <f t="shared" si="0"/>
        <v>0</v>
      </c>
      <c r="O88" s="179">
        <f t="shared" si="0"/>
        <v>0</v>
      </c>
      <c r="P88" s="180">
        <f t="shared" si="0"/>
        <v>0</v>
      </c>
      <c r="Q88" s="195"/>
      <c r="R88" s="195"/>
      <c r="S88" s="195"/>
      <c r="T88" s="195"/>
      <c r="U88" s="195"/>
      <c r="V88" s="195"/>
      <c r="W88" s="195"/>
      <c r="X88" s="195"/>
      <c r="AG88" s="164"/>
    </row>
    <row r="89" spans="1:33" x14ac:dyDescent="0.25">
      <c r="A89" s="25"/>
      <c r="B89" s="25"/>
      <c r="C89" s="163"/>
      <c r="D89" s="179"/>
      <c r="E89" s="179"/>
      <c r="F89" s="179"/>
      <c r="G89" s="179"/>
      <c r="H89" s="179"/>
      <c r="I89" s="179"/>
      <c r="J89" s="179"/>
      <c r="K89" s="179"/>
      <c r="L89" s="179"/>
      <c r="M89" s="179"/>
      <c r="N89" s="179"/>
      <c r="O89" s="179"/>
      <c r="P89" s="182"/>
      <c r="Q89" s="195"/>
      <c r="R89" s="195"/>
      <c r="S89" s="195"/>
      <c r="T89" s="195"/>
      <c r="U89" s="195"/>
      <c r="V89" s="195"/>
      <c r="W89" s="195"/>
      <c r="X89" s="195"/>
      <c r="AG89" s="164"/>
    </row>
    <row r="90" spans="1:33" x14ac:dyDescent="0.25">
      <c r="A90" s="25"/>
      <c r="B90" s="25" t="s">
        <v>305</v>
      </c>
      <c r="C90" s="163"/>
      <c r="D90" s="179">
        <v>9.6999999999999993</v>
      </c>
      <c r="E90" s="179">
        <f>AVERAGE(9.7001,9.9999)</f>
        <v>9.8500000000000014</v>
      </c>
      <c r="F90" s="179">
        <f>AVERAGE(10,10.2499)</f>
        <v>10.12495</v>
      </c>
      <c r="G90" s="179">
        <f>AVERAGE(10.25,10.3999)</f>
        <v>10.324950000000001</v>
      </c>
      <c r="H90" s="179">
        <v>10.4</v>
      </c>
      <c r="I90" s="179">
        <f>AVERAGE(10.4001,10.6499)</f>
        <v>10.525</v>
      </c>
      <c r="J90" s="179">
        <f>AVERAGE(10.65,10.8999)</f>
        <v>10.77495</v>
      </c>
      <c r="K90" s="179">
        <f>AVERAGE(10.9,11.1499)</f>
        <v>11.02495</v>
      </c>
      <c r="L90" s="179">
        <f>AVERAGE(11.15,11.3999)</f>
        <v>11.27495</v>
      </c>
      <c r="M90" s="179">
        <f>AVERAGE(11.4,11.6499)</f>
        <v>11.52495</v>
      </c>
      <c r="N90" s="179">
        <f>AVERAGE(11.65,11.7999)</f>
        <v>11.72495</v>
      </c>
      <c r="O90" s="179"/>
      <c r="P90" s="182"/>
      <c r="Q90" s="195"/>
      <c r="R90" s="195"/>
      <c r="S90" s="195"/>
      <c r="T90" s="195"/>
      <c r="U90" s="195"/>
      <c r="V90" s="195"/>
      <c r="W90" s="195"/>
      <c r="X90" s="195"/>
      <c r="AG90" s="164"/>
    </row>
    <row r="91" spans="1:33" x14ac:dyDescent="0.25">
      <c r="A91" s="25"/>
      <c r="B91" s="25"/>
      <c r="C91" s="163"/>
      <c r="D91" s="179"/>
      <c r="E91" s="179"/>
      <c r="F91" s="179"/>
      <c r="G91" s="179"/>
      <c r="H91" s="179"/>
      <c r="I91" s="179"/>
      <c r="J91" s="179"/>
      <c r="K91" s="179"/>
      <c r="L91" s="179"/>
      <c r="M91" s="179"/>
      <c r="N91" s="179"/>
      <c r="O91" s="179"/>
      <c r="P91" s="182"/>
      <c r="Q91" s="195"/>
      <c r="R91" s="195"/>
      <c r="S91" s="195"/>
      <c r="T91" s="195"/>
      <c r="U91" s="195"/>
      <c r="V91" s="195"/>
      <c r="W91" s="195"/>
      <c r="X91" s="195"/>
      <c r="AG91" s="164"/>
    </row>
    <row r="92" spans="1:33" x14ac:dyDescent="0.25">
      <c r="A92" s="25"/>
      <c r="B92" s="25" t="s">
        <v>306</v>
      </c>
      <c r="C92" s="163"/>
      <c r="D92" s="183">
        <f t="shared" ref="D92:N92" si="1">D88*D90</f>
        <v>0</v>
      </c>
      <c r="E92" s="183">
        <f t="shared" si="1"/>
        <v>0</v>
      </c>
      <c r="F92" s="183">
        <f t="shared" si="1"/>
        <v>0</v>
      </c>
      <c r="G92" s="183">
        <f t="shared" si="1"/>
        <v>0</v>
      </c>
      <c r="H92" s="183">
        <f t="shared" si="1"/>
        <v>0</v>
      </c>
      <c r="I92" s="183">
        <f t="shared" si="1"/>
        <v>0</v>
      </c>
      <c r="J92" s="183">
        <f t="shared" si="1"/>
        <v>0</v>
      </c>
      <c r="K92" s="183">
        <f t="shared" si="1"/>
        <v>0</v>
      </c>
      <c r="L92" s="183">
        <f t="shared" si="1"/>
        <v>0</v>
      </c>
      <c r="M92" s="183">
        <f t="shared" si="1"/>
        <v>0</v>
      </c>
      <c r="N92" s="183">
        <f t="shared" si="1"/>
        <v>0</v>
      </c>
      <c r="O92" s="179"/>
      <c r="P92" s="182"/>
      <c r="Q92" s="195"/>
      <c r="R92" s="195"/>
      <c r="S92" s="195"/>
      <c r="T92" s="195"/>
      <c r="U92" s="195"/>
      <c r="V92" s="195"/>
      <c r="W92" s="195"/>
      <c r="X92" s="195"/>
      <c r="AG92" s="164"/>
    </row>
    <row r="93" spans="1:33" x14ac:dyDescent="0.25">
      <c r="A93" s="25"/>
      <c r="B93" s="25"/>
      <c r="C93" s="163"/>
      <c r="D93" s="179"/>
      <c r="E93" s="179"/>
      <c r="F93" s="179"/>
      <c r="G93" s="179"/>
      <c r="H93" s="179"/>
      <c r="I93" s="179"/>
      <c r="J93" s="179"/>
      <c r="K93" s="179"/>
      <c r="L93" s="179"/>
      <c r="M93" s="179"/>
      <c r="N93" s="179"/>
      <c r="O93" s="179"/>
      <c r="P93" s="182"/>
      <c r="Q93" s="195"/>
      <c r="R93" s="195"/>
      <c r="S93" s="195"/>
      <c r="T93" s="195"/>
      <c r="U93" s="195"/>
      <c r="V93" s="195"/>
      <c r="W93" s="195"/>
      <c r="X93" s="195"/>
      <c r="AG93" s="164"/>
    </row>
    <row r="94" spans="1:33" ht="15.75" x14ac:dyDescent="0.3">
      <c r="A94" s="298" t="s">
        <v>1744</v>
      </c>
      <c r="B94" s="299"/>
      <c r="C94" s="163"/>
      <c r="D94" s="179"/>
      <c r="E94" s="179"/>
      <c r="F94" s="179"/>
      <c r="G94" s="179"/>
      <c r="H94" s="179"/>
      <c r="I94" s="179"/>
      <c r="J94" s="179"/>
      <c r="K94" s="179"/>
      <c r="L94" s="179"/>
      <c r="M94" s="179"/>
      <c r="N94" s="179"/>
      <c r="O94" s="179"/>
      <c r="P94" s="182"/>
      <c r="Q94" s="195"/>
      <c r="R94" s="195"/>
      <c r="S94" s="195"/>
      <c r="T94" s="195"/>
      <c r="U94" s="195"/>
      <c r="V94" s="195"/>
      <c r="W94" s="195"/>
      <c r="X94" s="195"/>
      <c r="AG94" s="164"/>
    </row>
    <row r="95" spans="1:33" x14ac:dyDescent="0.25">
      <c r="A95" s="196">
        <v>601</v>
      </c>
      <c r="B95" s="197" t="s">
        <v>786</v>
      </c>
      <c r="C95" s="163"/>
      <c r="D95" s="194"/>
      <c r="E95" s="194"/>
      <c r="F95" s="194"/>
      <c r="G95" s="194"/>
      <c r="H95" s="194"/>
      <c r="I95" s="194"/>
      <c r="J95" s="194"/>
      <c r="K95" s="194"/>
      <c r="L95" s="194"/>
      <c r="M95" s="194"/>
      <c r="N95" s="194"/>
      <c r="O95" s="195"/>
      <c r="P95" s="195"/>
      <c r="Q95" s="195"/>
      <c r="R95" s="195"/>
      <c r="S95" s="195"/>
      <c r="T95" s="195"/>
      <c r="U95" s="195"/>
      <c r="V95" s="195"/>
      <c r="W95" s="195"/>
      <c r="X95" s="195"/>
      <c r="AG95" s="164"/>
    </row>
    <row r="96" spans="1:33" x14ac:dyDescent="0.25">
      <c r="A96" s="173">
        <v>602</v>
      </c>
      <c r="B96" s="176" t="s">
        <v>787</v>
      </c>
      <c r="C96" s="163"/>
      <c r="D96" s="194"/>
      <c r="E96" s="194"/>
      <c r="F96" s="194"/>
      <c r="G96" s="194"/>
      <c r="H96" s="194"/>
      <c r="I96" s="194"/>
      <c r="J96" s="194"/>
      <c r="K96" s="194"/>
      <c r="L96" s="194"/>
      <c r="M96" s="194"/>
      <c r="N96" s="194"/>
      <c r="O96" s="195"/>
      <c r="P96" s="195"/>
      <c r="Q96" s="195"/>
      <c r="R96" s="195"/>
      <c r="S96" s="195"/>
      <c r="T96" s="195"/>
      <c r="U96" s="195"/>
      <c r="V96" s="195"/>
      <c r="W96" s="195"/>
      <c r="X96" s="195"/>
      <c r="AG96" s="164"/>
    </row>
    <row r="97" spans="1:33" x14ac:dyDescent="0.25">
      <c r="A97" s="173">
        <v>603</v>
      </c>
      <c r="B97" s="176" t="s">
        <v>788</v>
      </c>
      <c r="C97" s="163"/>
      <c r="D97" s="194"/>
      <c r="E97" s="194"/>
      <c r="F97" s="194"/>
      <c r="G97" s="194"/>
      <c r="H97" s="194"/>
      <c r="I97" s="194"/>
      <c r="J97" s="194"/>
      <c r="K97" s="194"/>
      <c r="L97" s="194"/>
      <c r="M97" s="194"/>
      <c r="N97" s="194"/>
      <c r="O97" s="195"/>
      <c r="P97" s="195"/>
      <c r="Q97" s="195"/>
      <c r="R97" s="195"/>
      <c r="S97" s="195"/>
      <c r="T97" s="195"/>
      <c r="U97" s="195"/>
      <c r="V97" s="195"/>
      <c r="W97" s="195"/>
      <c r="X97" s="195"/>
      <c r="AG97" s="164"/>
    </row>
    <row r="98" spans="1:33" x14ac:dyDescent="0.25">
      <c r="A98" s="173">
        <v>604</v>
      </c>
      <c r="B98" s="176" t="s">
        <v>789</v>
      </c>
      <c r="C98" s="163"/>
      <c r="D98" s="194"/>
      <c r="E98" s="194"/>
      <c r="F98" s="194"/>
      <c r="G98" s="194"/>
      <c r="H98" s="194"/>
      <c r="I98" s="194"/>
      <c r="J98" s="194"/>
      <c r="K98" s="194"/>
      <c r="L98" s="194"/>
      <c r="M98" s="194"/>
      <c r="N98" s="194"/>
      <c r="O98" s="195"/>
      <c r="P98" s="195"/>
      <c r="Q98" s="195"/>
      <c r="R98" s="195"/>
      <c r="S98" s="195"/>
      <c r="T98" s="195"/>
      <c r="U98" s="195"/>
      <c r="V98" s="195"/>
      <c r="W98" s="195"/>
      <c r="X98" s="195"/>
      <c r="AG98" s="164"/>
    </row>
    <row r="99" spans="1:33" x14ac:dyDescent="0.25">
      <c r="A99" s="173">
        <v>605</v>
      </c>
      <c r="B99" s="176" t="s">
        <v>775</v>
      </c>
      <c r="C99" s="163"/>
      <c r="D99" s="194"/>
      <c r="E99" s="194"/>
      <c r="F99" s="194"/>
      <c r="G99" s="194"/>
      <c r="H99" s="194"/>
      <c r="I99" s="194"/>
      <c r="J99" s="194"/>
      <c r="K99" s="194"/>
      <c r="L99" s="194"/>
      <c r="M99" s="194"/>
      <c r="N99" s="194"/>
      <c r="O99" s="195"/>
      <c r="P99" s="195"/>
      <c r="Q99" s="195"/>
      <c r="R99" s="195"/>
      <c r="S99" s="195"/>
      <c r="T99" s="195"/>
      <c r="U99" s="195"/>
      <c r="V99" s="195"/>
      <c r="W99" s="195"/>
      <c r="X99" s="195"/>
      <c r="AG99" s="164"/>
    </row>
    <row r="100" spans="1:33" x14ac:dyDescent="0.25">
      <c r="A100" s="173">
        <v>606</v>
      </c>
      <c r="B100" s="176" t="s">
        <v>776</v>
      </c>
      <c r="C100" s="163"/>
      <c r="D100" s="194"/>
      <c r="E100" s="194"/>
      <c r="F100" s="194"/>
      <c r="G100" s="194"/>
      <c r="H100" s="194"/>
      <c r="I100" s="194"/>
      <c r="J100" s="194"/>
      <c r="K100" s="194"/>
      <c r="L100" s="194"/>
      <c r="M100" s="194"/>
      <c r="N100" s="194"/>
      <c r="O100" s="195"/>
      <c r="P100" s="195"/>
      <c r="Q100" s="195"/>
      <c r="R100" s="195"/>
      <c r="S100" s="195"/>
      <c r="T100" s="195"/>
      <c r="U100" s="195"/>
      <c r="V100" s="195"/>
      <c r="W100" s="195"/>
      <c r="X100" s="195"/>
      <c r="AG100" s="164"/>
    </row>
    <row r="101" spans="1:33" x14ac:dyDescent="0.25">
      <c r="A101" s="173">
        <v>609</v>
      </c>
      <c r="B101" s="176" t="s">
        <v>790</v>
      </c>
      <c r="C101" s="163"/>
      <c r="D101" s="194"/>
      <c r="E101" s="194"/>
      <c r="F101" s="194"/>
      <c r="G101" s="194"/>
      <c r="H101" s="194"/>
      <c r="I101" s="194"/>
      <c r="J101" s="194"/>
      <c r="K101" s="194"/>
      <c r="L101" s="194"/>
      <c r="M101" s="194"/>
      <c r="N101" s="194"/>
      <c r="O101" s="195"/>
      <c r="P101" s="195"/>
      <c r="Q101" s="195"/>
      <c r="R101" s="195"/>
      <c r="S101" s="195"/>
      <c r="T101" s="195"/>
      <c r="U101" s="195"/>
      <c r="V101" s="195"/>
      <c r="W101" s="195"/>
      <c r="X101" s="195"/>
      <c r="AG101" s="164"/>
    </row>
    <row r="102" spans="1:33" x14ac:dyDescent="0.25">
      <c r="A102" s="173">
        <v>610</v>
      </c>
      <c r="B102" s="176" t="s">
        <v>791</v>
      </c>
      <c r="C102" s="163"/>
      <c r="D102" s="194"/>
      <c r="E102" s="194"/>
      <c r="F102" s="194"/>
      <c r="G102" s="194"/>
      <c r="H102" s="194"/>
      <c r="I102" s="194"/>
      <c r="J102" s="194"/>
      <c r="K102" s="194"/>
      <c r="L102" s="194"/>
      <c r="M102" s="194"/>
      <c r="N102" s="194"/>
      <c r="O102" s="195"/>
      <c r="P102" s="195"/>
      <c r="Q102" s="195"/>
      <c r="R102" s="195"/>
      <c r="S102" s="195"/>
      <c r="T102" s="195"/>
      <c r="U102" s="195"/>
      <c r="V102" s="195"/>
      <c r="W102" s="195"/>
      <c r="X102" s="195"/>
      <c r="AG102" s="164"/>
    </row>
    <row r="103" spans="1:33" x14ac:dyDescent="0.25">
      <c r="A103" s="173">
        <v>612</v>
      </c>
      <c r="B103" s="176" t="s">
        <v>792</v>
      </c>
      <c r="C103" s="163"/>
      <c r="D103" s="194"/>
      <c r="E103" s="194"/>
      <c r="F103" s="194"/>
      <c r="G103" s="194"/>
      <c r="H103" s="194"/>
      <c r="I103" s="194"/>
      <c r="J103" s="194"/>
      <c r="K103" s="194"/>
      <c r="L103" s="194"/>
      <c r="M103" s="194"/>
      <c r="N103" s="194"/>
      <c r="O103" s="195"/>
      <c r="P103" s="195"/>
      <c r="Q103" s="195"/>
      <c r="R103" s="195"/>
      <c r="S103" s="195"/>
      <c r="T103" s="195"/>
      <c r="U103" s="195"/>
      <c r="V103" s="195"/>
      <c r="W103" s="195"/>
      <c r="X103" s="195"/>
      <c r="AG103" s="164"/>
    </row>
    <row r="104" spans="1:33" x14ac:dyDescent="0.25">
      <c r="A104" s="173">
        <v>614</v>
      </c>
      <c r="B104" s="176" t="s">
        <v>777</v>
      </c>
      <c r="C104" s="163"/>
      <c r="D104" s="194"/>
      <c r="E104" s="194"/>
      <c r="F104" s="194"/>
      <c r="G104" s="194"/>
      <c r="H104" s="194"/>
      <c r="I104" s="194"/>
      <c r="J104" s="194"/>
      <c r="K104" s="194"/>
      <c r="L104" s="194"/>
      <c r="M104" s="194"/>
      <c r="N104" s="194"/>
      <c r="O104" s="195"/>
      <c r="P104" s="195"/>
      <c r="Q104" s="195"/>
      <c r="R104" s="195"/>
      <c r="S104" s="195"/>
      <c r="T104" s="195"/>
      <c r="U104" s="195"/>
      <c r="V104" s="195"/>
      <c r="W104" s="195"/>
      <c r="X104" s="195"/>
      <c r="AG104" s="164"/>
    </row>
    <row r="105" spans="1:33" x14ac:dyDescent="0.25">
      <c r="A105" s="173">
        <v>620</v>
      </c>
      <c r="B105" s="176" t="s">
        <v>769</v>
      </c>
      <c r="C105" s="163"/>
      <c r="D105" s="194"/>
      <c r="E105" s="194"/>
      <c r="F105" s="194"/>
      <c r="G105" s="194"/>
      <c r="H105" s="194"/>
      <c r="I105" s="194"/>
      <c r="J105" s="194"/>
      <c r="K105" s="194"/>
      <c r="L105" s="194"/>
      <c r="M105" s="194"/>
      <c r="N105" s="194"/>
      <c r="O105" s="195"/>
      <c r="P105" s="195"/>
      <c r="Q105" s="195"/>
      <c r="R105" s="195"/>
      <c r="S105" s="195"/>
      <c r="T105" s="195"/>
      <c r="U105" s="195"/>
      <c r="V105" s="195"/>
      <c r="W105" s="195"/>
      <c r="X105" s="195"/>
      <c r="AG105" s="164"/>
    </row>
    <row r="106" spans="1:33" x14ac:dyDescent="0.25">
      <c r="A106" s="173">
        <v>621</v>
      </c>
      <c r="B106" s="176" t="s">
        <v>784</v>
      </c>
      <c r="C106" s="163"/>
      <c r="D106" s="194"/>
      <c r="E106" s="194"/>
      <c r="F106" s="194"/>
      <c r="G106" s="194"/>
      <c r="H106" s="194"/>
      <c r="I106" s="194"/>
      <c r="J106" s="194"/>
      <c r="K106" s="194"/>
      <c r="L106" s="194"/>
      <c r="M106" s="194"/>
      <c r="N106" s="194"/>
      <c r="O106" s="195"/>
      <c r="P106" s="195"/>
      <c r="Q106" s="195"/>
      <c r="R106" s="195"/>
      <c r="S106" s="195"/>
      <c r="T106" s="195"/>
      <c r="U106" s="195"/>
      <c r="V106" s="195"/>
      <c r="W106" s="195"/>
      <c r="X106" s="195"/>
      <c r="AG106" s="164"/>
    </row>
    <row r="107" spans="1:33" x14ac:dyDescent="0.25">
      <c r="A107" s="173">
        <v>690</v>
      </c>
      <c r="B107" s="176" t="s">
        <v>793</v>
      </c>
      <c r="C107" s="163"/>
      <c r="D107" s="194"/>
      <c r="E107" s="194"/>
      <c r="F107" s="194"/>
      <c r="G107" s="194"/>
      <c r="H107" s="194"/>
      <c r="I107" s="194"/>
      <c r="J107" s="194"/>
      <c r="K107" s="194"/>
      <c r="L107" s="194"/>
      <c r="M107" s="194"/>
      <c r="N107" s="194"/>
      <c r="O107" s="195"/>
      <c r="P107" s="195"/>
      <c r="Q107" s="195"/>
      <c r="R107" s="195"/>
      <c r="S107" s="195"/>
      <c r="T107" s="195"/>
      <c r="U107" s="195"/>
      <c r="V107" s="195"/>
      <c r="W107" s="195"/>
      <c r="X107" s="195"/>
      <c r="AG107" s="164"/>
    </row>
    <row r="108" spans="1:33" x14ac:dyDescent="0.25">
      <c r="A108" s="300" t="s">
        <v>295</v>
      </c>
      <c r="B108" s="300"/>
      <c r="C108" s="163"/>
      <c r="D108" s="179">
        <f t="shared" ref="D108:P108" si="2">SUM(D95:D107)</f>
        <v>0</v>
      </c>
      <c r="E108" s="179">
        <f t="shared" si="2"/>
        <v>0</v>
      </c>
      <c r="F108" s="179">
        <f t="shared" si="2"/>
        <v>0</v>
      </c>
      <c r="G108" s="179">
        <f t="shared" si="2"/>
        <v>0</v>
      </c>
      <c r="H108" s="179">
        <f t="shared" si="2"/>
        <v>0</v>
      </c>
      <c r="I108" s="179">
        <f t="shared" si="2"/>
        <v>0</v>
      </c>
      <c r="J108" s="179">
        <f t="shared" si="2"/>
        <v>0</v>
      </c>
      <c r="K108" s="179">
        <f t="shared" si="2"/>
        <v>0</v>
      </c>
      <c r="L108" s="179">
        <f t="shared" si="2"/>
        <v>0</v>
      </c>
      <c r="M108" s="179">
        <f t="shared" si="2"/>
        <v>0</v>
      </c>
      <c r="N108" s="179">
        <f t="shared" si="2"/>
        <v>0</v>
      </c>
      <c r="O108" s="179">
        <f t="shared" si="2"/>
        <v>0</v>
      </c>
      <c r="P108" s="179">
        <f t="shared" si="2"/>
        <v>0</v>
      </c>
      <c r="Q108" s="198"/>
      <c r="R108" s="198"/>
      <c r="S108" s="198"/>
      <c r="T108" s="198"/>
      <c r="U108" s="198"/>
      <c r="V108" s="198"/>
      <c r="W108" s="198"/>
      <c r="X108" s="198"/>
      <c r="AG108" s="164"/>
    </row>
    <row r="109" spans="1:33" x14ac:dyDescent="0.25">
      <c r="A109" s="25"/>
      <c r="B109" s="25"/>
      <c r="C109" s="163"/>
      <c r="D109" s="179"/>
      <c r="E109" s="179"/>
      <c r="F109" s="179"/>
      <c r="G109" s="179"/>
      <c r="H109" s="179"/>
      <c r="I109" s="179"/>
      <c r="J109" s="179"/>
      <c r="K109" s="179"/>
      <c r="L109" s="179"/>
      <c r="M109" s="179"/>
      <c r="N109" s="179"/>
      <c r="O109" s="179"/>
      <c r="P109" s="179"/>
      <c r="Q109" s="198"/>
      <c r="R109" s="198"/>
      <c r="S109" s="198"/>
      <c r="T109" s="198"/>
      <c r="U109" s="198"/>
      <c r="V109" s="198"/>
      <c r="W109" s="198"/>
      <c r="X109" s="198"/>
      <c r="AG109" s="164"/>
    </row>
    <row r="110" spans="1:33" x14ac:dyDescent="0.25">
      <c r="A110" s="25"/>
      <c r="B110" s="25" t="s">
        <v>305</v>
      </c>
      <c r="C110" s="163"/>
      <c r="D110" s="179">
        <v>9.6999999999999993</v>
      </c>
      <c r="E110" s="179">
        <f>AVERAGE(9.7001,9.9999)</f>
        <v>9.8500000000000014</v>
      </c>
      <c r="F110" s="179">
        <f>AVERAGE(10,10.2499)</f>
        <v>10.12495</v>
      </c>
      <c r="G110" s="179">
        <f>AVERAGE(10.25,10.3999)</f>
        <v>10.324950000000001</v>
      </c>
      <c r="H110" s="179">
        <v>10.4</v>
      </c>
      <c r="I110" s="179">
        <f>AVERAGE(10.4001,10.6499)</f>
        <v>10.525</v>
      </c>
      <c r="J110" s="179">
        <f>AVERAGE(10.65,10.8999)</f>
        <v>10.77495</v>
      </c>
      <c r="K110" s="179">
        <f>AVERAGE(10.9,11.1499)</f>
        <v>11.02495</v>
      </c>
      <c r="L110" s="179">
        <f>AVERAGE(11.15,11.3999)</f>
        <v>11.27495</v>
      </c>
      <c r="M110" s="179">
        <f>AVERAGE(11.4,11.6499)</f>
        <v>11.52495</v>
      </c>
      <c r="N110" s="179">
        <f>AVERAGE(11.65,11.7999)</f>
        <v>11.72495</v>
      </c>
      <c r="O110" s="179"/>
      <c r="P110" s="179"/>
      <c r="Q110" s="198"/>
      <c r="R110" s="198"/>
      <c r="S110" s="198"/>
      <c r="T110" s="198"/>
      <c r="U110" s="198"/>
      <c r="V110" s="198"/>
      <c r="W110" s="198"/>
      <c r="X110" s="198"/>
      <c r="AG110" s="164"/>
    </row>
    <row r="111" spans="1:33" x14ac:dyDescent="0.25">
      <c r="A111" s="25"/>
      <c r="B111" s="25"/>
      <c r="C111" s="163"/>
      <c r="D111" s="179"/>
      <c r="E111" s="179"/>
      <c r="F111" s="179"/>
      <c r="G111" s="179"/>
      <c r="H111" s="179"/>
      <c r="I111" s="179"/>
      <c r="J111" s="179"/>
      <c r="K111" s="179"/>
      <c r="L111" s="179"/>
      <c r="M111" s="179"/>
      <c r="N111" s="179"/>
      <c r="O111" s="179"/>
      <c r="P111" s="179"/>
      <c r="Q111" s="198"/>
      <c r="R111" s="198"/>
      <c r="S111" s="198"/>
      <c r="T111" s="198"/>
      <c r="U111" s="198"/>
      <c r="V111" s="198"/>
      <c r="W111" s="198"/>
      <c r="X111" s="198"/>
      <c r="AG111" s="164"/>
    </row>
    <row r="112" spans="1:33" x14ac:dyDescent="0.25">
      <c r="A112" s="25"/>
      <c r="B112" s="25" t="s">
        <v>306</v>
      </c>
      <c r="C112" s="163"/>
      <c r="D112" s="183">
        <f t="shared" ref="D112:N112" si="3">D108*D110</f>
        <v>0</v>
      </c>
      <c r="E112" s="183">
        <f t="shared" si="3"/>
        <v>0</v>
      </c>
      <c r="F112" s="183">
        <f t="shared" si="3"/>
        <v>0</v>
      </c>
      <c r="G112" s="183">
        <f t="shared" si="3"/>
        <v>0</v>
      </c>
      <c r="H112" s="183">
        <f t="shared" si="3"/>
        <v>0</v>
      </c>
      <c r="I112" s="183">
        <f t="shared" si="3"/>
        <v>0</v>
      </c>
      <c r="J112" s="183">
        <f t="shared" si="3"/>
        <v>0</v>
      </c>
      <c r="K112" s="183">
        <f t="shared" si="3"/>
        <v>0</v>
      </c>
      <c r="L112" s="183">
        <f t="shared" si="3"/>
        <v>0</v>
      </c>
      <c r="M112" s="183">
        <f t="shared" si="3"/>
        <v>0</v>
      </c>
      <c r="N112" s="183">
        <f t="shared" si="3"/>
        <v>0</v>
      </c>
      <c r="O112" s="179"/>
      <c r="P112" s="179"/>
      <c r="Q112" s="198"/>
      <c r="R112" s="198"/>
      <c r="S112" s="198"/>
      <c r="T112" s="198"/>
      <c r="U112" s="198"/>
      <c r="V112" s="198"/>
      <c r="W112" s="198"/>
      <c r="X112" s="198"/>
      <c r="AG112" s="164"/>
    </row>
    <row r="113" spans="1:33" x14ac:dyDescent="0.25">
      <c r="A113" s="25"/>
      <c r="B113" s="25"/>
      <c r="C113" s="163"/>
      <c r="D113" s="179"/>
      <c r="E113" s="179"/>
      <c r="F113" s="179"/>
      <c r="G113" s="179"/>
      <c r="H113" s="179"/>
      <c r="I113" s="179"/>
      <c r="J113" s="179"/>
      <c r="K113" s="179"/>
      <c r="L113" s="179"/>
      <c r="M113" s="179"/>
      <c r="N113" s="179"/>
      <c r="O113" s="179"/>
      <c r="P113" s="179"/>
      <c r="Q113" s="198"/>
      <c r="R113" s="198"/>
      <c r="S113" s="198"/>
      <c r="T113" s="198"/>
      <c r="U113" s="198"/>
      <c r="V113" s="198"/>
      <c r="W113" s="198"/>
      <c r="X113" s="198"/>
      <c r="AG113" s="164"/>
    </row>
    <row r="114" spans="1:33" ht="5.25" customHeight="1" x14ac:dyDescent="0.25">
      <c r="A114" s="187"/>
      <c r="B114" s="187"/>
      <c r="C114" s="163"/>
      <c r="D114" s="161"/>
      <c r="E114" s="161"/>
      <c r="F114" s="161"/>
      <c r="G114" s="161"/>
      <c r="H114" s="161"/>
      <c r="I114" s="161"/>
      <c r="J114" s="161"/>
      <c r="K114" s="161"/>
      <c r="L114" s="161"/>
      <c r="M114" s="161"/>
      <c r="N114" s="161"/>
      <c r="O114" s="161"/>
      <c r="P114" s="161"/>
      <c r="Q114" s="156"/>
      <c r="R114" s="156"/>
      <c r="S114" s="156"/>
      <c r="T114" s="156"/>
      <c r="U114" s="156"/>
      <c r="V114" s="156"/>
      <c r="W114" s="156"/>
      <c r="X114" s="156"/>
      <c r="AG114" s="164"/>
    </row>
    <row r="115" spans="1:33" x14ac:dyDescent="0.25">
      <c r="C115" s="188"/>
    </row>
    <row r="116" spans="1:33" x14ac:dyDescent="0.25">
      <c r="C116" s="188"/>
    </row>
    <row r="117" spans="1:33" x14ac:dyDescent="0.25">
      <c r="C117" s="188"/>
    </row>
    <row r="118" spans="1:33" x14ac:dyDescent="0.25">
      <c r="C118" s="188"/>
    </row>
    <row r="119" spans="1:33" x14ac:dyDescent="0.25">
      <c r="C119" s="188"/>
    </row>
    <row r="120" spans="1:33" x14ac:dyDescent="0.25">
      <c r="C120" s="188"/>
    </row>
    <row r="121" spans="1:33" x14ac:dyDescent="0.25">
      <c r="C121" s="188"/>
    </row>
    <row r="122" spans="1:33" x14ac:dyDescent="0.25">
      <c r="C122" s="188"/>
    </row>
    <row r="123" spans="1:33" x14ac:dyDescent="0.25">
      <c r="C123" s="188"/>
    </row>
    <row r="124" spans="1:33" x14ac:dyDescent="0.25">
      <c r="C124" s="188"/>
    </row>
    <row r="125" spans="1:33" x14ac:dyDescent="0.25">
      <c r="C125" s="188"/>
    </row>
    <row r="126" spans="1:33" x14ac:dyDescent="0.25">
      <c r="C126" s="188"/>
    </row>
    <row r="127" spans="1:33" x14ac:dyDescent="0.25">
      <c r="C127" s="188"/>
    </row>
    <row r="128" spans="1:33" x14ac:dyDescent="0.25">
      <c r="C128" s="188"/>
    </row>
    <row r="129" spans="3:3" x14ac:dyDescent="0.25">
      <c r="C129" s="188"/>
    </row>
    <row r="130" spans="3:3" x14ac:dyDescent="0.25">
      <c r="C130" s="188"/>
    </row>
    <row r="131" spans="3:3" x14ac:dyDescent="0.25">
      <c r="C131" s="188"/>
    </row>
  </sheetData>
  <sheetProtection algorithmName="SHA-512" hashValue="0mYNRsyehKanrRooKt/c4Y5tSrUCfwMXhxWezy8MHWhyLKse77+fbVgi9HbxI6uMcUgRhX3yqFJVSUHArSMvIg==" saltValue="kB3a2mFe12ml9bsW2RTavQ==" spinCount="100000" sheet="1" selectLockedCells="1"/>
  <protectedRanges>
    <protectedRange sqref="D9:N91 D93:N107 D110:N110 O88:P94" name="Salary"/>
  </protectedRanges>
  <mergeCells count="10">
    <mergeCell ref="A94:B94"/>
    <mergeCell ref="A88:B88"/>
    <mergeCell ref="A108:B108"/>
    <mergeCell ref="A3:G3"/>
    <mergeCell ref="N3:P3"/>
    <mergeCell ref="A4:N4"/>
    <mergeCell ref="O4:Q4"/>
    <mergeCell ref="A6:B6"/>
    <mergeCell ref="D7:P7"/>
    <mergeCell ref="A7:B7"/>
  </mergeCells>
  <pageMargins left="0.7" right="0.7" top="0.25" bottom="0.25" header="0.3" footer="0.3"/>
  <pageSetup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M8"/>
  <sheetViews>
    <sheetView workbookViewId="0">
      <selection activeCell="J20" sqref="J20"/>
    </sheetView>
  </sheetViews>
  <sheetFormatPr defaultRowHeight="15" x14ac:dyDescent="0.25"/>
  <cols>
    <col min="1" max="1" width="13.85546875" customWidth="1"/>
    <col min="2" max="2" width="12.5703125" customWidth="1"/>
    <col min="3" max="3" width="13.140625" customWidth="1"/>
    <col min="4" max="4" width="14.28515625" customWidth="1"/>
    <col min="6" max="6" width="9.7109375" bestFit="1" customWidth="1"/>
    <col min="7" max="7" width="9.85546875" bestFit="1" customWidth="1"/>
    <col min="8" max="8" width="9.7109375" bestFit="1" customWidth="1"/>
    <col min="11" max="11" width="9.7109375" bestFit="1" customWidth="1"/>
    <col min="12" max="12" width="9.85546875" bestFit="1" customWidth="1"/>
    <col min="13" max="13" width="9.42578125" bestFit="1" customWidth="1"/>
  </cols>
  <sheetData>
    <row r="1" spans="1:13" ht="15.75" x14ac:dyDescent="0.25">
      <c r="A1" s="1"/>
      <c r="B1" s="1" t="s">
        <v>316</v>
      </c>
      <c r="C1" s="1" t="s">
        <v>317</v>
      </c>
      <c r="D1" s="1" t="s">
        <v>318</v>
      </c>
      <c r="F1" s="1" t="s">
        <v>316</v>
      </c>
      <c r="G1" s="1" t="s">
        <v>317</v>
      </c>
      <c r="H1" s="1" t="s">
        <v>318</v>
      </c>
      <c r="K1" s="1" t="s">
        <v>316</v>
      </c>
      <c r="L1" s="1" t="s">
        <v>317</v>
      </c>
      <c r="M1" s="1" t="s">
        <v>318</v>
      </c>
    </row>
    <row r="2" spans="1:13" ht="15.75" x14ac:dyDescent="0.25">
      <c r="A2" s="2" t="s">
        <v>319</v>
      </c>
      <c r="B2" s="3">
        <v>9</v>
      </c>
      <c r="C2" s="3">
        <v>9</v>
      </c>
      <c r="D2" s="3">
        <v>9</v>
      </c>
      <c r="E2" t="s">
        <v>1754</v>
      </c>
      <c r="F2" s="3">
        <f>(B2+B3)/2</f>
        <v>10</v>
      </c>
      <c r="G2" s="3">
        <f t="shared" ref="G2" si="0">(C2+C3)/2</f>
        <v>9.5</v>
      </c>
      <c r="H2" s="3">
        <f t="shared" ref="H2" si="1">(D2+D3)/2</f>
        <v>9.35</v>
      </c>
      <c r="K2" s="3"/>
      <c r="L2" s="3"/>
      <c r="M2" s="3"/>
    </row>
    <row r="3" spans="1:13" ht="15.75" x14ac:dyDescent="0.25">
      <c r="A3" s="4">
        <v>42735</v>
      </c>
      <c r="B3" s="3">
        <v>11</v>
      </c>
      <c r="C3" s="3">
        <v>10</v>
      </c>
      <c r="D3" s="3">
        <v>9.6999999999999993</v>
      </c>
      <c r="E3" t="s">
        <v>1709</v>
      </c>
      <c r="F3" s="3">
        <f>(B3+B4)/2</f>
        <v>12</v>
      </c>
      <c r="G3" s="3">
        <f t="shared" ref="G3:H6" si="2">(C3+C4)/2</f>
        <v>10.5</v>
      </c>
      <c r="H3" s="3">
        <f t="shared" si="2"/>
        <v>10.050000000000001</v>
      </c>
      <c r="J3" t="s">
        <v>1709</v>
      </c>
      <c r="K3" s="211">
        <f>(F3-F2)/F2</f>
        <v>0.2</v>
      </c>
      <c r="L3" s="211">
        <f t="shared" ref="L3:M3" si="3">(G3-G2)/G2</f>
        <v>0.10526315789473684</v>
      </c>
      <c r="M3" s="211">
        <f t="shared" si="3"/>
        <v>7.4866310160427926E-2</v>
      </c>
    </row>
    <row r="4" spans="1:13" ht="15.75" x14ac:dyDescent="0.25">
      <c r="A4" s="4">
        <v>43100</v>
      </c>
      <c r="B4" s="3">
        <v>13</v>
      </c>
      <c r="C4" s="3">
        <v>11</v>
      </c>
      <c r="D4" s="3">
        <v>10.4</v>
      </c>
      <c r="E4" t="s">
        <v>1710</v>
      </c>
      <c r="F4" s="3">
        <f>(B4+B5)/2</f>
        <v>14</v>
      </c>
      <c r="G4" s="3">
        <f t="shared" si="2"/>
        <v>11.5</v>
      </c>
      <c r="H4" s="3">
        <f t="shared" si="2"/>
        <v>10.75</v>
      </c>
      <c r="J4" t="s">
        <v>1710</v>
      </c>
      <c r="K4" s="211">
        <f t="shared" ref="K4:K6" si="4">(F4-F3)/F3</f>
        <v>0.16666666666666666</v>
      </c>
      <c r="L4" s="211">
        <f t="shared" ref="L4:L6" si="5">(G4-G3)/G3</f>
        <v>9.5238095238095233E-2</v>
      </c>
      <c r="M4" s="211">
        <f t="shared" ref="M4:M6" si="6">(H4-H3)/H3</f>
        <v>6.9651741293532257E-2</v>
      </c>
    </row>
    <row r="5" spans="1:13" ht="15.75" x14ac:dyDescent="0.25">
      <c r="A5" s="4">
        <v>43465</v>
      </c>
      <c r="B5" s="3">
        <v>15</v>
      </c>
      <c r="C5" s="3">
        <v>12</v>
      </c>
      <c r="D5" s="3">
        <v>11.1</v>
      </c>
      <c r="E5" t="s">
        <v>1711</v>
      </c>
      <c r="F5" s="3">
        <f>(B5+B6)/2</f>
        <v>15</v>
      </c>
      <c r="G5" s="3">
        <f t="shared" si="2"/>
        <v>12.5</v>
      </c>
      <c r="H5" s="3">
        <f t="shared" si="2"/>
        <v>11.45</v>
      </c>
      <c r="J5" t="s">
        <v>1711</v>
      </c>
      <c r="K5" s="211">
        <f t="shared" si="4"/>
        <v>7.1428571428571425E-2</v>
      </c>
      <c r="L5" s="211">
        <f t="shared" si="5"/>
        <v>8.6956521739130432E-2</v>
      </c>
      <c r="M5" s="211">
        <f t="shared" si="6"/>
        <v>6.5116279069767372E-2</v>
      </c>
    </row>
    <row r="6" spans="1:13" ht="15.75" x14ac:dyDescent="0.25">
      <c r="A6" s="4">
        <v>43830</v>
      </c>
      <c r="B6" s="3">
        <v>15</v>
      </c>
      <c r="C6" s="3">
        <v>13</v>
      </c>
      <c r="D6" s="3">
        <v>11.8</v>
      </c>
      <c r="E6" t="s">
        <v>1753</v>
      </c>
      <c r="F6" s="3">
        <f>(B6+B7)/2</f>
        <v>15</v>
      </c>
      <c r="G6" s="3">
        <f t="shared" si="2"/>
        <v>13.5</v>
      </c>
      <c r="H6" s="3">
        <f t="shared" si="2"/>
        <v>12.15</v>
      </c>
      <c r="J6" t="s">
        <v>1753</v>
      </c>
      <c r="K6" s="211">
        <f t="shared" si="4"/>
        <v>0</v>
      </c>
      <c r="L6" s="211">
        <f t="shared" si="5"/>
        <v>0.08</v>
      </c>
      <c r="M6" s="211">
        <f t="shared" si="6"/>
        <v>6.1135371179039395E-2</v>
      </c>
    </row>
    <row r="7" spans="1:13" ht="15.75" x14ac:dyDescent="0.25">
      <c r="A7" s="4">
        <v>44196</v>
      </c>
      <c r="B7" s="3">
        <v>15</v>
      </c>
      <c r="C7" s="3">
        <v>14</v>
      </c>
      <c r="D7" s="3">
        <v>12.5</v>
      </c>
      <c r="F7" s="3"/>
      <c r="G7" s="3"/>
      <c r="H7" s="3"/>
      <c r="K7" s="3"/>
      <c r="L7" s="3"/>
      <c r="M7" s="3"/>
    </row>
    <row r="8" spans="1:13" ht="15.75" x14ac:dyDescent="0.25">
      <c r="A8" s="4">
        <v>44561</v>
      </c>
      <c r="B8" s="3">
        <v>15</v>
      </c>
      <c r="C8" s="3">
        <v>15</v>
      </c>
      <c r="D8" s="3">
        <v>12.81</v>
      </c>
      <c r="F8" s="3"/>
      <c r="G8" s="3"/>
      <c r="H8" s="3"/>
      <c r="K8" s="3"/>
      <c r="L8" s="3"/>
      <c r="M8" s="3"/>
    </row>
  </sheetData>
  <phoneticPr fontId="21" type="noConversion"/>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Funding Request</vt:lpstr>
      <vt:lpstr>Min. Wage Calculations</vt:lpstr>
      <vt:lpstr>NYC 1718 salary data</vt:lpstr>
      <vt:lpstr>LI-W 1718 salary data</vt:lpstr>
      <vt:lpstr>LI-W 1819 Salary &amp; Fringe</vt:lpstr>
      <vt:lpstr>All Programs</vt:lpstr>
      <vt:lpstr>Sheet1</vt:lpstr>
      <vt:lpstr>ROS 1718 salary data</vt:lpstr>
      <vt:lpstr>Minimum Wage Schedule</vt:lpstr>
      <vt:lpstr>Providers</vt:lpstr>
      <vt:lpstr>Calendar</vt:lpstr>
      <vt:lpstr>School Year</vt:lpstr>
      <vt:lpstr>RSU Provider 15-16</vt:lpstr>
      <vt:lpstr>RSU Provider 14-15</vt:lpstr>
      <vt:lpstr>Calendar</vt:lpstr>
      <vt:lpstr>Programs</vt:lpstr>
      <vt:lpstr>ProviderName</vt:lpstr>
      <vt:lpstr>School</vt:lpstr>
      <vt:lpstr>SchoolV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dc:creator>
  <cp:lastModifiedBy>Brian Zawistowski</cp:lastModifiedBy>
  <cp:lastPrinted>2020-08-31T14:32:38Z</cp:lastPrinted>
  <dcterms:created xsi:type="dcterms:W3CDTF">2017-04-28T18:55:11Z</dcterms:created>
  <dcterms:modified xsi:type="dcterms:W3CDTF">2020-10-26T18:09:53Z</dcterms:modified>
</cp:coreProperties>
</file>